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sting Log" sheetId="1" state="visible" r:id="rId1"/>
  </sheets>
  <definedNames/>
  <calcPr calcId="124519" fullCalcOnLoad="1"/>
</workbook>
</file>

<file path=xl/styles.xml><?xml version="1.0" encoding="utf-8"?>
<styleSheet xmlns="http://schemas.openxmlformats.org/spreadsheetml/2006/main">
  <numFmts count="2">
    <numFmt numFmtId="164" formatCode="yyyy-mm-dd"/>
    <numFmt numFmtId="165" formatCode="0.0"/>
  </numFmts>
  <fonts count="16">
    <font>
      <name val="Calibri"/>
      <family val="2"/>
      <color theme="1"/>
      <sz val="11"/>
      <scheme val="minor"/>
    </font>
    <font>
      <name val="Calibri"/>
      <b val="1"/>
      <color rgb="00FFFFFF"/>
      <sz val="16"/>
    </font>
    <font>
      <name val="Calibri"/>
      <color rgb="001A2744"/>
      <sz val="11"/>
    </font>
    <font>
      <name val="Calibri"/>
      <b val="1"/>
      <color rgb="001F6A78"/>
      <sz val="10"/>
    </font>
    <font>
      <name val="Calibri"/>
      <i val="1"/>
      <color rgb="005C6470"/>
      <sz val="9.5"/>
    </font>
    <font>
      <name val="Calibri"/>
      <b val="1"/>
      <color rgb="00FFFFFF"/>
      <sz val="10"/>
    </font>
    <font>
      <name val="Calibri"/>
      <color rgb="005C6470"/>
      <sz val="9"/>
    </font>
    <font>
      <name val="Calibri"/>
      <color rgb="002A2F3A"/>
      <sz val="10"/>
    </font>
    <font>
      <name val="Calibri"/>
      <b val="1"/>
      <color rgb="001F6A78"/>
      <sz val="10.5"/>
    </font>
    <font>
      <name val="Calibri"/>
      <color rgb="005C6470"/>
      <sz val="8"/>
    </font>
    <font>
      <name val="Calibri"/>
      <b val="1"/>
      <color rgb="001A2744"/>
      <sz val="12"/>
    </font>
    <font>
      <name val="Calibri"/>
      <i val="1"/>
      <color rgb="005C6470"/>
      <sz val="9"/>
    </font>
    <font>
      <name val="Calibri"/>
      <b val="1"/>
      <color rgb="00FFFFFF"/>
      <sz val="11"/>
    </font>
    <font>
      <name val="Calibri"/>
      <b val="1"/>
      <color rgb="001A2744"/>
      <sz val="11"/>
    </font>
    <font>
      <name val="Calibri"/>
      <b val="1"/>
      <color rgb="001F6A78"/>
      <sz val="10.5"/>
      <u val="single"/>
    </font>
    <font>
      <name val="Calibri"/>
      <color rgb="005C6470"/>
      <sz val="8.5"/>
    </font>
  </fonts>
  <fills count="8">
    <fill>
      <patternFill/>
    </fill>
    <fill>
      <patternFill patternType="gray125"/>
    </fill>
    <fill>
      <patternFill patternType="solid">
        <fgColor rgb="001A2744"/>
      </patternFill>
    </fill>
    <fill>
      <patternFill patternType="solid">
        <fgColor rgb="00FDF1DD"/>
      </patternFill>
    </fill>
    <fill>
      <patternFill patternType="solid">
        <fgColor rgb="00F4F2EE"/>
      </patternFill>
    </fill>
    <fill>
      <patternFill patternType="solid">
        <fgColor rgb="00FEF6E9"/>
      </patternFill>
    </fill>
    <fill>
      <patternFill patternType="solid">
        <fgColor rgb="00CFE6E8"/>
      </patternFill>
    </fill>
    <fill>
      <patternFill patternType="solid">
        <fgColor rgb="00EAF3F4"/>
      </patternFill>
    </fill>
  </fills>
  <borders count="2">
    <border>
      <left/>
      <right/>
      <top/>
      <bottom/>
      <diagonal/>
    </border>
    <border>
      <bottom style="thin">
        <color rgb="00E5E1D8"/>
      </bottom>
    </border>
  </borders>
  <cellStyleXfs count="1">
    <xf numFmtId="0" fontId="0" fillId="0" borderId="0"/>
  </cellStyleXfs>
  <cellXfs count="23">
    <xf numFmtId="0" fontId="0" fillId="0" borderId="0" pivotButton="0" quotePrefix="0" xfId="0"/>
    <xf numFmtId="0" fontId="1" fillId="2" borderId="0" applyAlignment="1" pivotButton="0" quotePrefix="0" xfId="0">
      <alignment vertical="center"/>
    </xf>
    <xf numFmtId="0" fontId="3" fillId="0" borderId="0" applyAlignment="1" pivotButton="0" quotePrefix="0" xfId="0">
      <alignment vertical="center" wrapText="1"/>
    </xf>
    <xf numFmtId="0" fontId="4" fillId="3" borderId="0" applyAlignment="1" pivotButton="0" quotePrefix="0" xfId="0">
      <alignment vertical="top" wrapText="1"/>
    </xf>
    <xf numFmtId="0" fontId="5" fillId="2" borderId="0" applyAlignment="1" pivotButton="0" quotePrefix="0" xfId="0">
      <alignment horizontal="center" vertical="center" wrapText="1"/>
    </xf>
    <xf numFmtId="0" fontId="5" fillId="2" borderId="0" applyAlignment="1" pivotButton="0" quotePrefix="0" xfId="0">
      <alignment horizontal="left" vertical="center" wrapText="1"/>
    </xf>
    <xf numFmtId="0" fontId="9" fillId="2" borderId="0" pivotButton="0" quotePrefix="0" xfId="0"/>
    <xf numFmtId="0" fontId="6" fillId="4" borderId="1" applyAlignment="1" pivotButton="0" quotePrefix="0" xfId="0">
      <alignment horizontal="center" vertical="center"/>
    </xf>
    <xf numFmtId="164" fontId="7" fillId="5" borderId="1" applyAlignment="1" pivotButton="0" quotePrefix="0" xfId="0">
      <alignment horizontal="center" vertical="center"/>
    </xf>
    <xf numFmtId="0" fontId="7" fillId="5" borderId="1" applyAlignment="1" pivotButton="0" quotePrefix="0" xfId="0">
      <alignment horizontal="left" vertical="center"/>
    </xf>
    <xf numFmtId="1" fontId="7" fillId="5" borderId="1" applyAlignment="1" pivotButton="0" quotePrefix="0" xfId="0">
      <alignment horizontal="center" vertical="center"/>
    </xf>
    <xf numFmtId="165" fontId="8" fillId="6" borderId="1" applyAlignment="1" pivotButton="0" quotePrefix="0" xfId="0">
      <alignment horizontal="center" vertical="center"/>
    </xf>
    <xf numFmtId="0" fontId="7" fillId="5" borderId="1" applyAlignment="1" pivotButton="0" quotePrefix="0" xfId="0">
      <alignment horizontal="left" vertical="center" wrapText="1"/>
    </xf>
    <xf numFmtId="0" fontId="7" fillId="5" borderId="1" applyAlignment="1" pivotButton="0" quotePrefix="0" xfId="0">
      <alignment horizontal="center" vertical="center"/>
    </xf>
    <xf numFmtId="0" fontId="9" fillId="0" borderId="0" pivotButton="0" quotePrefix="0" xfId="0"/>
    <xf numFmtId="0" fontId="10" fillId="3" borderId="0" applyAlignment="1" pivotButton="0" quotePrefix="0" xfId="0">
      <alignment vertical="center"/>
    </xf>
    <xf numFmtId="0" fontId="11" fillId="0" borderId="0" applyAlignment="1" pivotButton="0" quotePrefix="0" xfId="0">
      <alignment vertical="top" wrapText="1"/>
    </xf>
    <xf numFmtId="0" fontId="12" fillId="2" borderId="0" applyAlignment="1" pivotButton="0" quotePrefix="0" xfId="0">
      <alignment horizontal="center" vertical="center"/>
    </xf>
    <xf numFmtId="0" fontId="13" fillId="7" borderId="0" applyAlignment="1" pivotButton="0" quotePrefix="0" xfId="0">
      <alignment horizontal="left" vertical="center"/>
    </xf>
    <xf numFmtId="0" fontId="13" fillId="6" borderId="0" applyAlignment="1" pivotButton="0" quotePrefix="0" xfId="0">
      <alignment horizontal="center" vertical="center"/>
    </xf>
    <xf numFmtId="0" fontId="11" fillId="0" borderId="0" applyAlignment="1" pivotButton="0" quotePrefix="0" xfId="0">
      <alignment horizontal="left" vertical="center"/>
    </xf>
    <xf numFmtId="0" fontId="14" fillId="7" borderId="0" applyAlignment="1" pivotButton="0" quotePrefix="0" xfId="0">
      <alignment vertical="center" wrapText="1"/>
    </xf>
    <xf numFmtId="0" fontId="15" fillId="0" borderId="0" applyAlignment="1" pivotButton="0" quotePrefix="0" xfId="0">
      <alignment vertical="top" wrapText="1"/>
    </xf>
  </cellXfs>
  <cellStyles count="1">
    <cellStyle name="Normal" xfId="0" builtinId="0" hidden="0"/>
  </cellStyles>
  <dxfs count="4">
    <dxf>
      <fill>
        <patternFill patternType="solid">
          <fgColor rgb="00DAEEDA"/>
          <bgColor rgb="00DAEEDA"/>
        </patternFill>
      </fill>
    </dxf>
    <dxf>
      <fill>
        <patternFill patternType="solid">
          <fgColor rgb="00FDF1DD"/>
          <bgColor rgb="00FDF1DD"/>
        </patternFill>
      </fill>
    </dxf>
    <dxf>
      <fill>
        <patternFill patternType="solid">
          <fgColor rgb="00F4F2EE"/>
          <bgColor rgb="00F4F2EE"/>
        </patternFill>
      </fill>
    </dxf>
    <dxf>
      <font>
        <b val="1"/>
        <color rgb="001F6A78"/>
      </font>
      <fill>
        <patternFill patternType="solid">
          <fgColor rgb="00EAF3F4"/>
          <bgColor rgb="00EAF3F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whiskey-wine-spirits-tasting-journal/?utm_source=lite_starter&amp;utm_medium=product&amp;utm_campaign=tasting_journal_starter&amp;utm_content=starter_xlsx_cta" TargetMode="External" Id="rId1"/></Relationships>
</file>

<file path=xl/worksheets/sheet1.xml><?xml version="1.0" encoding="utf-8"?>
<worksheet xmlns="http://schemas.openxmlformats.org/spreadsheetml/2006/main">
  <sheetPr>
    <outlinePr summaryBelow="1" summaryRight="1"/>
    <pageSetUpPr/>
  </sheetPr>
  <dimension ref="A1:R74"/>
  <sheetViews>
    <sheetView showGridLines="0" workbookViewId="0">
      <pane xSplit="3" ySplit="4" topLeftCell="D5" activePane="bottomRight" state="frozen"/>
      <selection pane="topRight"/>
      <selection pane="bottomLeft"/>
      <selection pane="bottomRight" activeCell="A1" sqref="A1"/>
    </sheetView>
  </sheetViews>
  <sheetFormatPr baseColWidth="8" defaultRowHeight="15"/>
  <cols>
    <col width="4" customWidth="1" min="1" max="1"/>
    <col width="12" customWidth="1" min="2" max="2"/>
    <col width="26" customWidth="1" min="3" max="3"/>
    <col width="20" customWidth="1" min="4" max="4"/>
    <col width="20" customWidth="1" min="5" max="5"/>
    <col width="9" customWidth="1" min="6" max="6"/>
    <col width="9" customWidth="1" min="7" max="7"/>
    <col width="9" customWidth="1" min="8" max="8"/>
    <col width="10" customWidth="1" min="9" max="9"/>
    <col width="10" customWidth="1" min="10" max="10"/>
    <col width="32" customWidth="1" min="11" max="11"/>
    <col width="12" customWidth="1" min="12" max="12"/>
    <col width="30" customWidth="1" min="13" max="13"/>
    <col hidden="1" width="9" customWidth="1" min="14" max="14"/>
    <col hidden="1" width="9" customWidth="1" min="15" max="15"/>
    <col hidden="1" width="9" customWidth="1" min="16" max="16"/>
    <col hidden="1" width="9" customWidth="1" min="17" max="17"/>
    <col hidden="1" width="9" customWidth="1" min="18" max="18"/>
  </cols>
  <sheetData>
    <row r="1" ht="26" customHeight="1">
      <c r="A1" s="1" t="inlineStr">
        <is>
          <t>TASTING LOG — STARTER</t>
        </is>
      </c>
    </row>
    <row r="2" ht="32" customHeight="1">
      <c r="A2" s="2" t="inlineStr">
        <is>
          <t>The free taste of the Whiskey, Wine &amp; Spirits Tasting Journal: one tab, one row per glass. Score Nose, Palate, Finish and Balance out of ten — always in that order — and Score /100 applies a fixed weighting (25 / 35 / 25 / 15) to turn them into one number. Tag two or three flavor families and the strip below the log works out which ones you actually score highest.</t>
        </is>
      </c>
    </row>
    <row r="3" ht="32" customHeight="1">
      <c r="A3" s="3" t="inlineStr">
        <is>
          <t>The ten example tastings below are invented and illustrative, joined to fictional bottles — not real bottles, producers or prices. This is a personal tasting journal, not advice about drinking, buying or investing.</t>
        </is>
      </c>
    </row>
    <row r="4" ht="36" customHeight="1">
      <c r="A4" s="4" t="inlineStr">
        <is>
          <t>#</t>
        </is>
      </c>
      <c r="B4" s="4" t="inlineStr">
        <is>
          <t>Date</t>
        </is>
      </c>
      <c r="C4" s="5" t="inlineStr">
        <is>
          <t>Bottle</t>
        </is>
      </c>
      <c r="D4" s="5" t="inlineStr">
        <is>
          <t>Producer</t>
        </is>
      </c>
      <c r="E4" s="5" t="inlineStr">
        <is>
          <t>Category</t>
        </is>
      </c>
      <c r="F4" s="4" t="inlineStr">
        <is>
          <t>Nose /10</t>
        </is>
      </c>
      <c r="G4" s="4" t="inlineStr">
        <is>
          <t>Palate /10</t>
        </is>
      </c>
      <c r="H4" s="4" t="inlineStr">
        <is>
          <t>Finish /10</t>
        </is>
      </c>
      <c r="I4" s="4" t="inlineStr">
        <is>
          <t>Balance /10</t>
        </is>
      </c>
      <c r="J4" s="4" t="inlineStr">
        <is>
          <t>Score /100
(auto)</t>
        </is>
      </c>
      <c r="K4" s="5" t="inlineStr">
        <is>
          <t>Flavor Tags</t>
        </is>
      </c>
      <c r="L4" s="4" t="inlineStr">
        <is>
          <t>Would Rebuy?</t>
        </is>
      </c>
      <c r="M4" s="5" t="inlineStr">
        <is>
          <t>Notes</t>
        </is>
      </c>
      <c r="N4" s="6" t="inlineStr">
        <is>
          <t>key</t>
        </is>
      </c>
      <c r="O4" s="6" t="inlineStr">
        <is>
          <t>key</t>
        </is>
      </c>
      <c r="P4" s="6" t="inlineStr">
        <is>
          <t>key</t>
        </is>
      </c>
      <c r="Q4" s="6" t="inlineStr">
        <is>
          <t>key</t>
        </is>
      </c>
      <c r="R4" s="6" t="inlineStr">
        <is>
          <t>key</t>
        </is>
      </c>
    </row>
    <row r="5" ht="36" customHeight="1">
      <c r="A5" s="7" t="n">
        <v>1</v>
      </c>
      <c r="B5" s="8">
        <f>TODAY()-15</f>
        <v/>
      </c>
      <c r="C5" s="9" t="inlineStr">
        <is>
          <t>Corrieburn 10 Year Islay</t>
        </is>
      </c>
      <c r="D5" s="9" t="inlineStr">
        <is>
          <t>Corrieburn Distillery</t>
        </is>
      </c>
      <c r="E5" s="9" t="inlineStr">
        <is>
          <t>Whisky / Whiskey</t>
        </is>
      </c>
      <c r="F5" s="10" t="n">
        <v>9</v>
      </c>
      <c r="G5" s="10" t="n">
        <v>10</v>
      </c>
      <c r="H5" s="10" t="n">
        <v>9</v>
      </c>
      <c r="I5" s="10" t="n">
        <v>9</v>
      </c>
      <c r="J5" s="11">
        <f>IF(OR($C5="",COUNT($F5,$G5,$H5,$I5)&lt;4),"",ROUND(($F5*25+$G5*35+$H5*25+$I5*15)/100*10,1))</f>
        <v/>
      </c>
      <c r="K5" s="12" t="inlineStr">
        <is>
          <t>Peat &amp; Smoke, Sherry &amp; Dried Fruit, Mineral &amp; Saline</t>
        </is>
      </c>
      <c r="L5" s="13" t="inlineStr">
        <is>
          <t>Yes</t>
        </is>
      </c>
      <c r="M5" s="12" t="inlineStr">
        <is>
          <t>Best pour of the month, hands down.</t>
        </is>
      </c>
      <c r="N5" s="14">
        <f>IF($K5="","",", "&amp;SUBSTITUTE(SUBSTITUTE($K5,", ",","),",",", ")&amp;", ")</f>
        <v/>
      </c>
      <c r="O5" s="14" t="inlineStr">
        <is>
          <t>Peat &amp; Smoke</t>
        </is>
      </c>
      <c r="P5" s="14">
        <f>COUNTIF($N$5:$N$64,"*, "&amp;$O5&amp;", *")</f>
        <v/>
      </c>
      <c r="Q5" s="14">
        <f>IF($P5=0,"",ROUND(SUMPRODUCT(--ISNUMBER(SEARCH(", "&amp;$O5&amp;", ",$N$5:$N$64)),--($J$5:$J$64&lt;&gt;""),IFERROR($J$5:$J$64*1,0))/MAX(1,SUMPRODUCT(--ISNUMBER(SEARCH(", "&amp;$O5&amp;", ",$N$5:$N$64)),--($J$5:$J$64&lt;&gt;""))),1))</f>
        <v/>
      </c>
      <c r="R5" s="14">
        <f>IF($Q5="","",$Q5+ROW()/1000000)</f>
        <v/>
      </c>
    </row>
    <row r="6" ht="36" customHeight="1">
      <c r="A6" s="7" t="n">
        <v>2</v>
      </c>
      <c r="B6" s="8">
        <f>TODAY()-400</f>
        <v/>
      </c>
      <c r="C6" s="9" t="inlineStr">
        <is>
          <t>Corrieburn 10 Year Islay</t>
        </is>
      </c>
      <c r="D6" s="9" t="inlineStr">
        <is>
          <t>Corrieburn Distillery</t>
        </is>
      </c>
      <c r="E6" s="9" t="inlineStr">
        <is>
          <t>Whisky / Whiskey</t>
        </is>
      </c>
      <c r="F6" s="10" t="n">
        <v>9</v>
      </c>
      <c r="G6" s="10" t="n">
        <v>9</v>
      </c>
      <c r="H6" s="10" t="n">
        <v>10</v>
      </c>
      <c r="I6" s="10" t="n">
        <v>9</v>
      </c>
      <c r="J6" s="11">
        <f>IF(OR($C6="",COUNT($F6,$G6,$H6,$I6)&lt;4),"",ROUND(($F6*25+$G6*35+$H6*25+$I6*15)/100*10,1))</f>
        <v/>
      </c>
      <c r="K6" s="12" t="inlineStr">
        <is>
          <t>Peat &amp; Smoke, Sherry &amp; Dried Fruit</t>
        </is>
      </c>
      <c r="L6" s="13" t="inlineStr">
        <is>
          <t>Yes</t>
        </is>
      </c>
      <c r="M6" s="12" t="inlineStr">
        <is>
          <t>Water rounds out the smoke beautifully.</t>
        </is>
      </c>
      <c r="N6" s="14">
        <f>IF($K6="","",", "&amp;SUBSTITUTE(SUBSTITUTE($K6,", ",","),",",", ")&amp;", ")</f>
        <v/>
      </c>
      <c r="O6" s="14" t="inlineStr">
        <is>
          <t>Sherry &amp; Dried Fruit</t>
        </is>
      </c>
      <c r="P6" s="14">
        <f>COUNTIF($N$5:$N$64,"*, "&amp;$O6&amp;", *")</f>
        <v/>
      </c>
      <c r="Q6" s="14">
        <f>IF($P6=0,"",ROUND(SUMPRODUCT(--ISNUMBER(SEARCH(", "&amp;$O6&amp;", ",$N$5:$N$64)),--($J$5:$J$64&lt;&gt;""),IFERROR($J$5:$J$64*1,0))/MAX(1,SUMPRODUCT(--ISNUMBER(SEARCH(", "&amp;$O6&amp;", ",$N$5:$N$64)),--($J$5:$J$64&lt;&gt;""))),1))</f>
        <v/>
      </c>
      <c r="R6" s="14">
        <f>IF($Q6="","",$Q6+ROW()/1000000)</f>
        <v/>
      </c>
    </row>
    <row r="7" ht="36" customHeight="1">
      <c r="A7" s="7" t="n">
        <v>3</v>
      </c>
      <c r="B7" s="8">
        <f>TODAY()-38</f>
        <v/>
      </c>
      <c r="C7" s="9" t="inlineStr">
        <is>
          <t>Saltmarch Blended Scotch</t>
        </is>
      </c>
      <c r="D7" s="9" t="inlineStr">
        <is>
          <t>Saltmarch Blenders</t>
        </is>
      </c>
      <c r="E7" s="9" t="inlineStr">
        <is>
          <t>Whisky / Whiskey</t>
        </is>
      </c>
      <c r="F7" s="10" t="n">
        <v>8</v>
      </c>
      <c r="G7" s="10" t="n">
        <v>8</v>
      </c>
      <c r="H7" s="10" t="n">
        <v>7</v>
      </c>
      <c r="I7" s="10" t="n">
        <v>8</v>
      </c>
      <c r="J7" s="11">
        <f>IF(OR($C7="",COUNT($F7,$G7,$H7,$I7)&lt;4),"",ROUND(($F7*25+$G7*35+$H7*25+$I7*15)/100*10,1))</f>
        <v/>
      </c>
      <c r="K7" s="12" t="inlineStr">
        <is>
          <t>Sherry &amp; Dried Fruit, Honey &amp; Malt</t>
        </is>
      </c>
      <c r="L7" s="13" t="inlineStr">
        <is>
          <t>Maybe</t>
        </is>
      </c>
      <c r="M7" s="12" t="inlineStr">
        <is>
          <t>Only tried the sample pour so far.</t>
        </is>
      </c>
      <c r="N7" s="14">
        <f>IF($K7="","",", "&amp;SUBSTITUTE(SUBSTITUTE($K7,", ",","),",",", ")&amp;", ")</f>
        <v/>
      </c>
      <c r="O7" s="14" t="inlineStr">
        <is>
          <t>Vanilla &amp; Caramel</t>
        </is>
      </c>
      <c r="P7" s="14">
        <f>COUNTIF($N$5:$N$64,"*, "&amp;$O7&amp;", *")</f>
        <v/>
      </c>
      <c r="Q7" s="14">
        <f>IF($P7=0,"",ROUND(SUMPRODUCT(--ISNUMBER(SEARCH(", "&amp;$O7&amp;", ",$N$5:$N$64)),--($J$5:$J$64&lt;&gt;""),IFERROR($J$5:$J$64*1,0))/MAX(1,SUMPRODUCT(--ISNUMBER(SEARCH(", "&amp;$O7&amp;", ",$N$5:$N$64)),--($J$5:$J$64&lt;&gt;""))),1))</f>
        <v/>
      </c>
      <c r="R7" s="14">
        <f>IF($Q7="","",$Q7+ROW()/1000000)</f>
        <v/>
      </c>
    </row>
    <row r="8" ht="36" customHeight="1">
      <c r="A8" s="7" t="n">
        <v>4</v>
      </c>
      <c r="B8" s="8">
        <f>TODAY()-10</f>
        <v/>
      </c>
      <c r="C8" s="9" t="inlineStr">
        <is>
          <t>Saltmarch Blended Scotch</t>
        </is>
      </c>
      <c r="D8" s="9" t="inlineStr">
        <is>
          <t>Saltmarch Blenders</t>
        </is>
      </c>
      <c r="E8" s="9" t="inlineStr">
        <is>
          <t>Whisky / Whiskey</t>
        </is>
      </c>
      <c r="F8" s="10" t="n">
        <v>8</v>
      </c>
      <c r="G8" s="10" t="n">
        <v>9</v>
      </c>
      <c r="H8" s="10" t="n">
        <v>8</v>
      </c>
      <c r="I8" s="10" t="n">
        <v>8</v>
      </c>
      <c r="J8" s="11">
        <f>IF(OR($C8="",COUNT($F8,$G8,$H8,$I8)&lt;4),"",ROUND(($F8*25+$G8*35+$H8*25+$I8*15)/100*10,1))</f>
        <v/>
      </c>
      <c r="K8" s="12" t="inlineStr">
        <is>
          <t>Sherry &amp; Dried Fruit, Honey &amp; Malt, Oak &amp; Spice</t>
        </is>
      </c>
      <c r="L8" s="13" t="inlineStr">
        <is>
          <t>Yes</t>
        </is>
      </c>
      <c r="M8" s="12" t="inlineStr">
        <is>
          <t>Better the second time, ordering a full bottle.</t>
        </is>
      </c>
      <c r="N8" s="14">
        <f>IF($K8="","",", "&amp;SUBSTITUTE(SUBSTITUTE($K8,", ",","),",",", ")&amp;", ")</f>
        <v/>
      </c>
      <c r="O8" s="14" t="inlineStr">
        <is>
          <t>Oak &amp; Spice</t>
        </is>
      </c>
      <c r="P8" s="14">
        <f>COUNTIF($N$5:$N$64,"*, "&amp;$O8&amp;", *")</f>
        <v/>
      </c>
      <c r="Q8" s="14">
        <f>IF($P8=0,"",ROUND(SUMPRODUCT(--ISNUMBER(SEARCH(", "&amp;$O8&amp;", ",$N$5:$N$64)),--($J$5:$J$64&lt;&gt;""),IFERROR($J$5:$J$64*1,0))/MAX(1,SUMPRODUCT(--ISNUMBER(SEARCH(", "&amp;$O8&amp;", ",$N$5:$N$64)),--($J$5:$J$64&lt;&gt;""))),1))</f>
        <v/>
      </c>
      <c r="R8" s="14">
        <f>IF($Q8="","",$Q8+ROW()/1000000)</f>
        <v/>
      </c>
    </row>
    <row r="9" ht="36" customHeight="1">
      <c r="A9" s="7" t="n">
        <v>5</v>
      </c>
      <c r="B9" s="8">
        <f>TODAY()-20</f>
        <v/>
      </c>
      <c r="C9" s="9" t="inlineStr">
        <is>
          <t>Ravenmoor Small Batch Bourbon</t>
        </is>
      </c>
      <c r="D9" s="9" t="inlineStr">
        <is>
          <t>Ravenmoor Distilling Co.</t>
        </is>
      </c>
      <c r="E9" s="9" t="inlineStr">
        <is>
          <t>Whisky / Whiskey</t>
        </is>
      </c>
      <c r="F9" s="10" t="n">
        <v>7</v>
      </c>
      <c r="G9" s="10" t="n">
        <v>8</v>
      </c>
      <c r="H9" s="10" t="n">
        <v>7</v>
      </c>
      <c r="I9" s="10" t="n">
        <v>7</v>
      </c>
      <c r="J9" s="11">
        <f>IF(OR($C9="",COUNT($F9,$G9,$H9,$I9)&lt;4),"",ROUND(($F9*25+$G9*35+$H9*25+$I9*15)/100*10,1))</f>
        <v/>
      </c>
      <c r="K9" s="12" t="inlineStr">
        <is>
          <t>Vanilla &amp; Caramel, Oak &amp; Spice</t>
        </is>
      </c>
      <c r="L9" s="13" t="inlineStr">
        <is>
          <t>Yes</t>
        </is>
      </c>
      <c r="M9" s="12" t="inlineStr">
        <is>
          <t>Reliable weeknight pour, never disappoints.</t>
        </is>
      </c>
      <c r="N9" s="14">
        <f>IF($K9="","",", "&amp;SUBSTITUTE(SUBSTITUTE($K9,", ",","),",",", ")&amp;", ")</f>
        <v/>
      </c>
      <c r="O9" s="14" t="inlineStr">
        <is>
          <t>Orchard Fruit</t>
        </is>
      </c>
      <c r="P9" s="14">
        <f>COUNTIF($N$5:$N$64,"*, "&amp;$O9&amp;", *")</f>
        <v/>
      </c>
      <c r="Q9" s="14">
        <f>IF($P9=0,"",ROUND(SUMPRODUCT(--ISNUMBER(SEARCH(", "&amp;$O9&amp;", ",$N$5:$N$64)),--($J$5:$J$64&lt;&gt;""),IFERROR($J$5:$J$64*1,0))/MAX(1,SUMPRODUCT(--ISNUMBER(SEARCH(", "&amp;$O9&amp;", ",$N$5:$N$64)),--($J$5:$J$64&lt;&gt;""))),1))</f>
        <v/>
      </c>
      <c r="R9" s="14">
        <f>IF($Q9="","",$Q9+ROW()/1000000)</f>
        <v/>
      </c>
    </row>
    <row r="10" ht="36" customHeight="1">
      <c r="A10" s="7" t="n">
        <v>6</v>
      </c>
      <c r="B10" s="8">
        <f>TODAY()-85</f>
        <v/>
      </c>
      <c r="C10" s="9" t="inlineStr">
        <is>
          <t>Ravenmoor Small Batch Bourbon</t>
        </is>
      </c>
      <c r="D10" s="9" t="inlineStr">
        <is>
          <t>Ravenmoor Distilling Co.</t>
        </is>
      </c>
      <c r="E10" s="9" t="inlineStr">
        <is>
          <t>Whisky / Whiskey</t>
        </is>
      </c>
      <c r="F10" s="10" t="n">
        <v>7</v>
      </c>
      <c r="G10" s="10" t="n">
        <v>7</v>
      </c>
      <c r="H10" s="10" t="n">
        <v>7</v>
      </c>
      <c r="I10" s="10" t="n">
        <v>7</v>
      </c>
      <c r="J10" s="11">
        <f>IF(OR($C10="",COUNT($F10,$G10,$H10,$I10)&lt;4),"",ROUND(($F10*25+$G10*35+$H10*25+$I10*15)/100*10,1))</f>
        <v/>
      </c>
      <c r="K10" s="12" t="inlineStr">
        <is>
          <t>Vanilla &amp; Caramel, Oak &amp; Spice</t>
        </is>
      </c>
      <c r="L10" s="13" t="inlineStr">
        <is>
          <t>Yes</t>
        </is>
      </c>
      <c r="M10" s="12" t="inlineStr">
        <is>
          <t>Held up well neat, no water needed.</t>
        </is>
      </c>
      <c r="N10" s="14">
        <f>IF($K10="","",", "&amp;SUBSTITUTE(SUBSTITUTE($K10,", ",","),",",", ")&amp;", ")</f>
        <v/>
      </c>
      <c r="O10" s="14" t="inlineStr">
        <is>
          <t>Citrus</t>
        </is>
      </c>
      <c r="P10" s="14">
        <f>COUNTIF($N$5:$N$64,"*, "&amp;$O10&amp;", *")</f>
        <v/>
      </c>
      <c r="Q10" s="14">
        <f>IF($P10=0,"",ROUND(SUMPRODUCT(--ISNUMBER(SEARCH(", "&amp;$O10&amp;", ",$N$5:$N$64)),--($J$5:$J$64&lt;&gt;""),IFERROR($J$5:$J$64*1,0))/MAX(1,SUMPRODUCT(--ISNUMBER(SEARCH(", "&amp;$O10&amp;", ",$N$5:$N$64)),--($J$5:$J$64&lt;&gt;""))),1))</f>
        <v/>
      </c>
      <c r="R10" s="14">
        <f>IF($Q10="","",$Q10+ROW()/1000000)</f>
        <v/>
      </c>
    </row>
    <row r="11" ht="36" customHeight="1">
      <c r="A11" s="7" t="n">
        <v>7</v>
      </c>
      <c r="B11" s="8">
        <f>TODAY()-65</f>
        <v/>
      </c>
      <c r="C11" s="9" t="inlineStr">
        <is>
          <t>Ravenmoor Small Batch Bourbon</t>
        </is>
      </c>
      <c r="D11" s="9" t="inlineStr">
        <is>
          <t>Ravenmoor Distilling Co.</t>
        </is>
      </c>
      <c r="E11" s="9" t="inlineStr">
        <is>
          <t>Whisky / Whiskey</t>
        </is>
      </c>
      <c r="F11" s="10" t="n">
        <v>7</v>
      </c>
      <c r="G11" s="10" t="n">
        <v>7</v>
      </c>
      <c r="H11" s="10" t="n">
        <v>7</v>
      </c>
      <c r="I11" s="10" t="n">
        <v>7</v>
      </c>
      <c r="J11" s="11">
        <f>IF(OR($C11="",COUNT($F11,$G11,$H11,$I11)&lt;4),"",ROUND(($F11*25+$G11*35+$H11*25+$I11*15)/100*10,1))</f>
        <v/>
      </c>
      <c r="K11" s="12" t="inlineStr">
        <is>
          <t>Vanilla &amp; Caramel, Citrus</t>
        </is>
      </c>
      <c r="L11" s="13" t="inlineStr">
        <is>
          <t>Yes</t>
        </is>
      </c>
      <c r="M11" s="12" t="inlineStr">
        <is>
          <t>Ordered it by the glass while traveling.</t>
        </is>
      </c>
      <c r="N11" s="14">
        <f>IF($K11="","",", "&amp;SUBSTITUTE(SUBSTITUTE($K11,", ",","),",",", ")&amp;", ")</f>
        <v/>
      </c>
      <c r="O11" s="14" t="inlineStr">
        <is>
          <t>Berry &amp; Red Fruit</t>
        </is>
      </c>
      <c r="P11" s="14">
        <f>COUNTIF($N$5:$N$64,"*, "&amp;$O11&amp;", *")</f>
        <v/>
      </c>
      <c r="Q11" s="14">
        <f>IF($P11=0,"",ROUND(SUMPRODUCT(--ISNUMBER(SEARCH(", "&amp;$O11&amp;", ",$N$5:$N$64)),--($J$5:$J$64&lt;&gt;""),IFERROR($J$5:$J$64*1,0))/MAX(1,SUMPRODUCT(--ISNUMBER(SEARCH(", "&amp;$O11&amp;", ",$N$5:$N$64)),--($J$5:$J$64&lt;&gt;""))),1))</f>
        <v/>
      </c>
      <c r="R11" s="14">
        <f>IF($Q11="","",$Q11+ROW()/1000000)</f>
        <v/>
      </c>
    </row>
    <row r="12" ht="36" customHeight="1">
      <c r="A12" s="7" t="n">
        <v>8</v>
      </c>
      <c r="B12" s="8">
        <f>TODAY()-55</f>
        <v/>
      </c>
      <c r="C12" s="9" t="inlineStr">
        <is>
          <t>Quarrystone Straight Rye</t>
        </is>
      </c>
      <c r="D12" s="9" t="inlineStr">
        <is>
          <t>Quarrystone Mash Works</t>
        </is>
      </c>
      <c r="E12" s="9" t="inlineStr">
        <is>
          <t>Whisky / Whiskey</t>
        </is>
      </c>
      <c r="F12" s="10" t="n">
        <v>8</v>
      </c>
      <c r="G12" s="10" t="n">
        <v>8</v>
      </c>
      <c r="H12" s="10" t="n">
        <v>8</v>
      </c>
      <c r="I12" s="10" t="n">
        <v>8</v>
      </c>
      <c r="J12" s="11">
        <f>IF(OR($C12="",COUNT($F12,$G12,$H12,$I12)&lt;4),"",ROUND(($F12*25+$G12*35+$H12*25+$I12*15)/100*10,1))</f>
        <v/>
      </c>
      <c r="K12" s="12" t="inlineStr">
        <is>
          <t>Oak &amp; Spice, Nut &amp; Cocoa, Herbal &amp; Grassy</t>
        </is>
      </c>
      <c r="L12" s="13" t="inlineStr">
        <is>
          <t>Yes</t>
        </is>
      </c>
      <c r="M12" s="12" t="inlineStr">
        <is>
          <t>Great backbone for a Manhattan.</t>
        </is>
      </c>
      <c r="N12" s="14">
        <f>IF($K12="","",", "&amp;SUBSTITUTE(SUBSTITUTE($K12,", ",","),",",", ")&amp;", ")</f>
        <v/>
      </c>
      <c r="O12" s="14" t="inlineStr">
        <is>
          <t>Floral</t>
        </is>
      </c>
      <c r="P12" s="14">
        <f>COUNTIF($N$5:$N$64,"*, "&amp;$O12&amp;", *")</f>
        <v/>
      </c>
      <c r="Q12" s="14">
        <f>IF($P12=0,"",ROUND(SUMPRODUCT(--ISNUMBER(SEARCH(", "&amp;$O12&amp;", ",$N$5:$N$64)),--($J$5:$J$64&lt;&gt;""),IFERROR($J$5:$J$64*1,0))/MAX(1,SUMPRODUCT(--ISNUMBER(SEARCH(", "&amp;$O12&amp;", ",$N$5:$N$64)),--($J$5:$J$64&lt;&gt;""))),1))</f>
        <v/>
      </c>
      <c r="R12" s="14">
        <f>IF($Q12="","",$Q12+ROW()/1000000)</f>
        <v/>
      </c>
    </row>
    <row r="13" ht="36" customHeight="1">
      <c r="A13" s="7" t="n">
        <v>9</v>
      </c>
      <c r="B13" s="8">
        <f>TODAY()-130</f>
        <v/>
      </c>
      <c r="C13" s="9" t="inlineStr">
        <is>
          <t>Quarrystone Straight Rye</t>
        </is>
      </c>
      <c r="D13" s="9" t="inlineStr">
        <is>
          <t>Quarrystone Mash Works</t>
        </is>
      </c>
      <c r="E13" s="9" t="inlineStr">
        <is>
          <t>Whisky / Whiskey</t>
        </is>
      </c>
      <c r="F13" s="10" t="n">
        <v>7</v>
      </c>
      <c r="G13" s="10" t="n">
        <v>8</v>
      </c>
      <c r="H13" s="10" t="n">
        <v>8</v>
      </c>
      <c r="I13" s="10" t="n">
        <v>7</v>
      </c>
      <c r="J13" s="11">
        <f>IF(OR($C13="",COUNT($F13,$G13,$H13,$I13)&lt;4),"",ROUND(($F13*25+$G13*35+$H13*25+$I13*15)/100*10,1))</f>
        <v/>
      </c>
      <c r="K13" s="12" t="inlineStr">
        <is>
          <t>Oak &amp; Spice, Nut &amp; Cocoa</t>
        </is>
      </c>
      <c r="L13" s="13" t="inlineStr">
        <is>
          <t>Yes</t>
        </is>
      </c>
      <c r="M13" s="12" t="inlineStr">
        <is>
          <t>Ice mellows the pepper just enough.</t>
        </is>
      </c>
      <c r="N13" s="14">
        <f>IF($K13="","",", "&amp;SUBSTITUTE(SUBSTITUTE($K13,", ",","),",",", ")&amp;", ")</f>
        <v/>
      </c>
      <c r="O13" s="14" t="inlineStr">
        <is>
          <t>Honey &amp; Malt</t>
        </is>
      </c>
      <c r="P13" s="14">
        <f>COUNTIF($N$5:$N$64,"*, "&amp;$O13&amp;", *")</f>
        <v/>
      </c>
      <c r="Q13" s="14">
        <f>IF($P13=0,"",ROUND(SUMPRODUCT(--ISNUMBER(SEARCH(", "&amp;$O13&amp;", ",$N$5:$N$64)),--($J$5:$J$64&lt;&gt;""),IFERROR($J$5:$J$64*1,0))/MAX(1,SUMPRODUCT(--ISNUMBER(SEARCH(", "&amp;$O13&amp;", ",$N$5:$N$64)),--($J$5:$J$64&lt;&gt;""))),1))</f>
        <v/>
      </c>
      <c r="R13" s="14">
        <f>IF($Q13="","",$Q13+ROW()/1000000)</f>
        <v/>
      </c>
    </row>
    <row r="14" ht="36" customHeight="1">
      <c r="A14" s="7" t="n">
        <v>10</v>
      </c>
      <c r="B14" s="8">
        <f>TODAY()-70</f>
        <v/>
      </c>
      <c r="C14" s="9" t="inlineStr">
        <is>
          <t>Vaudrey Armagnac</t>
        </is>
      </c>
      <c r="D14" s="9" t="inlineStr">
        <is>
          <t>Maison Vaudrey</t>
        </is>
      </c>
      <c r="E14" s="9" t="inlineStr">
        <is>
          <t>Brandy &amp; Cognac</t>
        </is>
      </c>
      <c r="F14" s="10" t="n">
        <v>8</v>
      </c>
      <c r="G14" s="10" t="n">
        <v>8</v>
      </c>
      <c r="H14" s="10" t="n">
        <v>8</v>
      </c>
      <c r="I14" s="10" t="n">
        <v>8</v>
      </c>
      <c r="J14" s="11">
        <f>IF(OR($C14="",COUNT($F14,$G14,$H14,$I14)&lt;4),"",ROUND(($F14*25+$G14*35+$H14*25+$I14*15)/100*10,1))</f>
        <v/>
      </c>
      <c r="K14" s="12" t="inlineStr">
        <is>
          <t>Nut &amp; Cocoa, Oak &amp; Spice, Sherry &amp; Dried Fruit</t>
        </is>
      </c>
      <c r="L14" s="13" t="inlineStr">
        <is>
          <t>Yes</t>
        </is>
      </c>
      <c r="M14" s="12" t="inlineStr">
        <is>
          <t>Pairs perfectly with dark chocolate after dinner.</t>
        </is>
      </c>
      <c r="N14" s="14">
        <f>IF($K14="","",", "&amp;SUBSTITUTE(SUBSTITUTE($K14,", ",","),",",", ")&amp;", ")</f>
        <v/>
      </c>
      <c r="O14" s="14" t="inlineStr">
        <is>
          <t>Nut &amp; Cocoa</t>
        </is>
      </c>
      <c r="P14" s="14">
        <f>COUNTIF($N$5:$N$64,"*, "&amp;$O14&amp;", *")</f>
        <v/>
      </c>
      <c r="Q14" s="14">
        <f>IF($P14=0,"",ROUND(SUMPRODUCT(--ISNUMBER(SEARCH(", "&amp;$O14&amp;", ",$N$5:$N$64)),--($J$5:$J$64&lt;&gt;""),IFERROR($J$5:$J$64*1,0))/MAX(1,SUMPRODUCT(--ISNUMBER(SEARCH(", "&amp;$O14&amp;", ",$N$5:$N$64)),--($J$5:$J$64&lt;&gt;""))),1))</f>
        <v/>
      </c>
      <c r="R14" s="14">
        <f>IF($Q14="","",$Q14+ROW()/1000000)</f>
        <v/>
      </c>
    </row>
    <row r="15" ht="30" customHeight="1">
      <c r="A15" s="7" t="n">
        <v>11</v>
      </c>
      <c r="B15" s="8" t="n"/>
      <c r="C15" s="9" t="n"/>
      <c r="D15" s="9" t="n"/>
      <c r="E15" s="9" t="n"/>
      <c r="F15" s="10" t="n"/>
      <c r="G15" s="10" t="n"/>
      <c r="H15" s="10" t="n"/>
      <c r="I15" s="10" t="n"/>
      <c r="J15" s="11">
        <f>IF(OR($C15="",COUNT($F15,$G15,$H15,$I15)&lt;4),"",ROUND(($F15*25+$G15*35+$H15*25+$I15*15)/100*10,1))</f>
        <v/>
      </c>
      <c r="K15" s="12" t="n"/>
      <c r="L15" s="13" t="n"/>
      <c r="M15" s="12" t="n"/>
      <c r="N15" s="14">
        <f>IF($K15="","",", "&amp;SUBSTITUTE(SUBSTITUTE($K15,", ",","),",",", ")&amp;", ")</f>
        <v/>
      </c>
      <c r="O15" s="14" t="inlineStr">
        <is>
          <t>Herbal &amp; Grassy</t>
        </is>
      </c>
      <c r="P15" s="14">
        <f>COUNTIF($N$5:$N$64,"*, "&amp;$O15&amp;", *")</f>
        <v/>
      </c>
      <c r="Q15" s="14">
        <f>IF($P15=0,"",ROUND(SUMPRODUCT(--ISNUMBER(SEARCH(", "&amp;$O15&amp;", ",$N$5:$N$64)),--($J$5:$J$64&lt;&gt;""),IFERROR($J$5:$J$64*1,0))/MAX(1,SUMPRODUCT(--ISNUMBER(SEARCH(", "&amp;$O15&amp;", ",$N$5:$N$64)),--($J$5:$J$64&lt;&gt;""))),1))</f>
        <v/>
      </c>
      <c r="R15" s="14">
        <f>IF($Q15="","",$Q15+ROW()/1000000)</f>
        <v/>
      </c>
    </row>
    <row r="16" ht="30" customHeight="1">
      <c r="A16" s="7" t="n">
        <v>12</v>
      </c>
      <c r="B16" s="8" t="n"/>
      <c r="C16" s="9" t="n"/>
      <c r="D16" s="9" t="n"/>
      <c r="E16" s="9" t="n"/>
      <c r="F16" s="10" t="n"/>
      <c r="G16" s="10" t="n"/>
      <c r="H16" s="10" t="n"/>
      <c r="I16" s="10" t="n"/>
      <c r="J16" s="11">
        <f>IF(OR($C16="",COUNT($F16,$G16,$H16,$I16)&lt;4),"",ROUND(($F16*25+$G16*35+$H16*25+$I16*15)/100*10,1))</f>
        <v/>
      </c>
      <c r="K16" s="12" t="n"/>
      <c r="L16" s="13" t="n"/>
      <c r="M16" s="12" t="n"/>
      <c r="N16" s="14">
        <f>IF($K16="","",", "&amp;SUBSTITUTE(SUBSTITUTE($K16,", ",","),",",", ")&amp;", ")</f>
        <v/>
      </c>
      <c r="O16" s="14" t="inlineStr">
        <is>
          <t>Mineral &amp; Saline</t>
        </is>
      </c>
      <c r="P16" s="14">
        <f>COUNTIF($N$5:$N$64,"*, "&amp;$O16&amp;", *")</f>
        <v/>
      </c>
      <c r="Q16" s="14">
        <f>IF($P16=0,"",ROUND(SUMPRODUCT(--ISNUMBER(SEARCH(", "&amp;$O16&amp;", ",$N$5:$N$64)),--($J$5:$J$64&lt;&gt;""),IFERROR($J$5:$J$64*1,0))/MAX(1,SUMPRODUCT(--ISNUMBER(SEARCH(", "&amp;$O16&amp;", ",$N$5:$N$64)),--($J$5:$J$64&lt;&gt;""))),1))</f>
        <v/>
      </c>
      <c r="R16" s="14">
        <f>IF($Q16="","",$Q16+ROW()/1000000)</f>
        <v/>
      </c>
    </row>
    <row r="17" ht="30" customHeight="1">
      <c r="A17" s="7" t="n">
        <v>13</v>
      </c>
      <c r="B17" s="8" t="n"/>
      <c r="C17" s="9" t="n"/>
      <c r="D17" s="9" t="n"/>
      <c r="E17" s="9" t="n"/>
      <c r="F17" s="10" t="n"/>
      <c r="G17" s="10" t="n"/>
      <c r="H17" s="10" t="n"/>
      <c r="I17" s="10" t="n"/>
      <c r="J17" s="11">
        <f>IF(OR($C17="",COUNT($F17,$G17,$H17,$I17)&lt;4),"",ROUND(($F17*25+$G17*35+$H17*25+$I17*15)/100*10,1))</f>
        <v/>
      </c>
      <c r="K17" s="12" t="n"/>
      <c r="L17" s="13" t="n"/>
      <c r="M17" s="12" t="n"/>
      <c r="N17" s="14">
        <f>IF($K17="","",", "&amp;SUBSTITUTE(SUBSTITUTE($K17,", ",","),",",", ")&amp;", ")</f>
        <v/>
      </c>
      <c r="O17" s="14" t="inlineStr">
        <is>
          <t>Leather &amp; Tobacco</t>
        </is>
      </c>
      <c r="P17" s="14">
        <f>COUNTIF($N$5:$N$64,"*, "&amp;$O17&amp;", *")</f>
        <v/>
      </c>
      <c r="Q17" s="14">
        <f>IF($P17=0,"",ROUND(SUMPRODUCT(--ISNUMBER(SEARCH(", "&amp;$O17&amp;", ",$N$5:$N$64)),--($J$5:$J$64&lt;&gt;""),IFERROR($J$5:$J$64*1,0))/MAX(1,SUMPRODUCT(--ISNUMBER(SEARCH(", "&amp;$O17&amp;", ",$N$5:$N$64)),--($J$5:$J$64&lt;&gt;""))),1))</f>
        <v/>
      </c>
      <c r="R17" s="14">
        <f>IF($Q17="","",$Q17+ROW()/1000000)</f>
        <v/>
      </c>
    </row>
    <row r="18" ht="30" customHeight="1">
      <c r="A18" s="7" t="n">
        <v>14</v>
      </c>
      <c r="B18" s="8" t="n"/>
      <c r="C18" s="9" t="n"/>
      <c r="D18" s="9" t="n"/>
      <c r="E18" s="9" t="n"/>
      <c r="F18" s="10" t="n"/>
      <c r="G18" s="10" t="n"/>
      <c r="H18" s="10" t="n"/>
      <c r="I18" s="10" t="n"/>
      <c r="J18" s="11">
        <f>IF(OR($C18="",COUNT($F18,$G18,$H18,$I18)&lt;4),"",ROUND(($F18*25+$G18*35+$H18*25+$I18*15)/100*10,1))</f>
        <v/>
      </c>
      <c r="K18" s="12" t="n"/>
      <c r="L18" s="13" t="n"/>
      <c r="M18" s="12" t="n"/>
      <c r="N18" s="14">
        <f>IF($K18="","",", "&amp;SUBSTITUTE(SUBSTITUTE($K18,", ",","),",",", ")&amp;", ")</f>
        <v/>
      </c>
      <c r="O18" s="14" t="inlineStr">
        <is>
          <t>Tropical</t>
        </is>
      </c>
      <c r="P18" s="14">
        <f>COUNTIF($N$5:$N$64,"*, "&amp;$O18&amp;", *")</f>
        <v/>
      </c>
      <c r="Q18" s="14">
        <f>IF($P18=0,"",ROUND(SUMPRODUCT(--ISNUMBER(SEARCH(", "&amp;$O18&amp;", ",$N$5:$N$64)),--($J$5:$J$64&lt;&gt;""),IFERROR($J$5:$J$64*1,0))/MAX(1,SUMPRODUCT(--ISNUMBER(SEARCH(", "&amp;$O18&amp;", ",$N$5:$N$64)),--($J$5:$J$64&lt;&gt;""))),1))</f>
        <v/>
      </c>
      <c r="R18" s="14">
        <f>IF($Q18="","",$Q18+ROW()/1000000)</f>
        <v/>
      </c>
    </row>
    <row r="19" ht="30" customHeight="1">
      <c r="A19" s="7" t="n">
        <v>15</v>
      </c>
      <c r="B19" s="8" t="n"/>
      <c r="C19" s="9" t="n"/>
      <c r="D19" s="9" t="n"/>
      <c r="E19" s="9" t="n"/>
      <c r="F19" s="10" t="n"/>
      <c r="G19" s="10" t="n"/>
      <c r="H19" s="10" t="n"/>
      <c r="I19" s="10" t="n"/>
      <c r="J19" s="11">
        <f>IF(OR($C19="",COUNT($F19,$G19,$H19,$I19)&lt;4),"",ROUND(($F19*25+$G19*35+$H19*25+$I19*15)/100*10,1))</f>
        <v/>
      </c>
      <c r="K19" s="12" t="n"/>
      <c r="L19" s="13" t="n"/>
      <c r="M19" s="12" t="n"/>
      <c r="N19" s="14">
        <f>IF($K19="","",", "&amp;SUBSTITUTE(SUBSTITUTE($K19,", ",","),",",", ")&amp;", ")</f>
        <v/>
      </c>
    </row>
    <row r="20" ht="30" customHeight="1">
      <c r="A20" s="7" t="n">
        <v>16</v>
      </c>
      <c r="B20" s="8" t="n"/>
      <c r="C20" s="9" t="n"/>
      <c r="D20" s="9" t="n"/>
      <c r="E20" s="9" t="n"/>
      <c r="F20" s="10" t="n"/>
      <c r="G20" s="10" t="n"/>
      <c r="H20" s="10" t="n"/>
      <c r="I20" s="10" t="n"/>
      <c r="J20" s="11">
        <f>IF(OR($C20="",COUNT($F20,$G20,$H20,$I20)&lt;4),"",ROUND(($F20*25+$G20*35+$H20*25+$I20*15)/100*10,1))</f>
        <v/>
      </c>
      <c r="K20" s="12" t="n"/>
      <c r="L20" s="13" t="n"/>
      <c r="M20" s="12" t="n"/>
      <c r="N20" s="14">
        <f>IF($K20="","",", "&amp;SUBSTITUTE(SUBSTITUTE($K20,", ",","),",",", ")&amp;", ")</f>
        <v/>
      </c>
    </row>
    <row r="21" ht="30" customHeight="1">
      <c r="A21" s="7" t="n">
        <v>17</v>
      </c>
      <c r="B21" s="8" t="n"/>
      <c r="C21" s="9" t="n"/>
      <c r="D21" s="9" t="n"/>
      <c r="E21" s="9" t="n"/>
      <c r="F21" s="10" t="n"/>
      <c r="G21" s="10" t="n"/>
      <c r="H21" s="10" t="n"/>
      <c r="I21" s="10" t="n"/>
      <c r="J21" s="11">
        <f>IF(OR($C21="",COUNT($F21,$G21,$H21,$I21)&lt;4),"",ROUND(($F21*25+$G21*35+$H21*25+$I21*15)/100*10,1))</f>
        <v/>
      </c>
      <c r="K21" s="12" t="n"/>
      <c r="L21" s="13" t="n"/>
      <c r="M21" s="12" t="n"/>
      <c r="N21" s="14">
        <f>IF($K21="","",", "&amp;SUBSTITUTE(SUBSTITUTE($K21,", ",","),",",", ")&amp;", ")</f>
        <v/>
      </c>
    </row>
    <row r="22" ht="30" customHeight="1">
      <c r="A22" s="7" t="n">
        <v>18</v>
      </c>
      <c r="B22" s="8" t="n"/>
      <c r="C22" s="9" t="n"/>
      <c r="D22" s="9" t="n"/>
      <c r="E22" s="9" t="n"/>
      <c r="F22" s="10" t="n"/>
      <c r="G22" s="10" t="n"/>
      <c r="H22" s="10" t="n"/>
      <c r="I22" s="10" t="n"/>
      <c r="J22" s="11">
        <f>IF(OR($C22="",COUNT($F22,$G22,$H22,$I22)&lt;4),"",ROUND(($F22*25+$G22*35+$H22*25+$I22*15)/100*10,1))</f>
        <v/>
      </c>
      <c r="K22" s="12" t="n"/>
      <c r="L22" s="13" t="n"/>
      <c r="M22" s="12" t="n"/>
      <c r="N22" s="14">
        <f>IF($K22="","",", "&amp;SUBSTITUTE(SUBSTITUTE($K22,", ",","),",",", ")&amp;", ")</f>
        <v/>
      </c>
    </row>
    <row r="23" ht="30" customHeight="1">
      <c r="A23" s="7" t="n">
        <v>19</v>
      </c>
      <c r="B23" s="8" t="n"/>
      <c r="C23" s="9" t="n"/>
      <c r="D23" s="9" t="n"/>
      <c r="E23" s="9" t="n"/>
      <c r="F23" s="10" t="n"/>
      <c r="G23" s="10" t="n"/>
      <c r="H23" s="10" t="n"/>
      <c r="I23" s="10" t="n"/>
      <c r="J23" s="11">
        <f>IF(OR($C23="",COUNT($F23,$G23,$H23,$I23)&lt;4),"",ROUND(($F23*25+$G23*35+$H23*25+$I23*15)/100*10,1))</f>
        <v/>
      </c>
      <c r="K23" s="12" t="n"/>
      <c r="L23" s="13" t="n"/>
      <c r="M23" s="12" t="n"/>
      <c r="N23" s="14">
        <f>IF($K23="","",", "&amp;SUBSTITUTE(SUBSTITUTE($K23,", ",","),",",", ")&amp;", ")</f>
        <v/>
      </c>
    </row>
    <row r="24" ht="30" customHeight="1">
      <c r="A24" s="7" t="n">
        <v>20</v>
      </c>
      <c r="B24" s="8" t="n"/>
      <c r="C24" s="9" t="n"/>
      <c r="D24" s="9" t="n"/>
      <c r="E24" s="9" t="n"/>
      <c r="F24" s="10" t="n"/>
      <c r="G24" s="10" t="n"/>
      <c r="H24" s="10" t="n"/>
      <c r="I24" s="10" t="n"/>
      <c r="J24" s="11">
        <f>IF(OR($C24="",COUNT($F24,$G24,$H24,$I24)&lt;4),"",ROUND(($F24*25+$G24*35+$H24*25+$I24*15)/100*10,1))</f>
        <v/>
      </c>
      <c r="K24" s="12" t="n"/>
      <c r="L24" s="13" t="n"/>
      <c r="M24" s="12" t="n"/>
      <c r="N24" s="14">
        <f>IF($K24="","",", "&amp;SUBSTITUTE(SUBSTITUTE($K24,", ",","),",",", ")&amp;", ")</f>
        <v/>
      </c>
    </row>
    <row r="25" ht="30" customHeight="1">
      <c r="A25" s="7" t="n">
        <v>21</v>
      </c>
      <c r="B25" s="8" t="n"/>
      <c r="C25" s="9" t="n"/>
      <c r="D25" s="9" t="n"/>
      <c r="E25" s="9" t="n"/>
      <c r="F25" s="10" t="n"/>
      <c r="G25" s="10" t="n"/>
      <c r="H25" s="10" t="n"/>
      <c r="I25" s="10" t="n"/>
      <c r="J25" s="11">
        <f>IF(OR($C25="",COUNT($F25,$G25,$H25,$I25)&lt;4),"",ROUND(($F25*25+$G25*35+$H25*25+$I25*15)/100*10,1))</f>
        <v/>
      </c>
      <c r="K25" s="12" t="n"/>
      <c r="L25" s="13" t="n"/>
      <c r="M25" s="12" t="n"/>
      <c r="N25" s="14">
        <f>IF($K25="","",", "&amp;SUBSTITUTE(SUBSTITUTE($K25,", ",","),",",", ")&amp;", ")</f>
        <v/>
      </c>
    </row>
    <row r="26" ht="30" customHeight="1">
      <c r="A26" s="7" t="n">
        <v>22</v>
      </c>
      <c r="B26" s="8" t="n"/>
      <c r="C26" s="9" t="n"/>
      <c r="D26" s="9" t="n"/>
      <c r="E26" s="9" t="n"/>
      <c r="F26" s="10" t="n"/>
      <c r="G26" s="10" t="n"/>
      <c r="H26" s="10" t="n"/>
      <c r="I26" s="10" t="n"/>
      <c r="J26" s="11">
        <f>IF(OR($C26="",COUNT($F26,$G26,$H26,$I26)&lt;4),"",ROUND(($F26*25+$G26*35+$H26*25+$I26*15)/100*10,1))</f>
        <v/>
      </c>
      <c r="K26" s="12" t="n"/>
      <c r="L26" s="13" t="n"/>
      <c r="M26" s="12" t="n"/>
      <c r="N26" s="14">
        <f>IF($K26="","",", "&amp;SUBSTITUTE(SUBSTITUTE($K26,", ",","),",",", ")&amp;", ")</f>
        <v/>
      </c>
    </row>
    <row r="27" ht="30" customHeight="1">
      <c r="A27" s="7" t="n">
        <v>23</v>
      </c>
      <c r="B27" s="8" t="n"/>
      <c r="C27" s="9" t="n"/>
      <c r="D27" s="9" t="n"/>
      <c r="E27" s="9" t="n"/>
      <c r="F27" s="10" t="n"/>
      <c r="G27" s="10" t="n"/>
      <c r="H27" s="10" t="n"/>
      <c r="I27" s="10" t="n"/>
      <c r="J27" s="11">
        <f>IF(OR($C27="",COUNT($F27,$G27,$H27,$I27)&lt;4),"",ROUND(($F27*25+$G27*35+$H27*25+$I27*15)/100*10,1))</f>
        <v/>
      </c>
      <c r="K27" s="12" t="n"/>
      <c r="L27" s="13" t="n"/>
      <c r="M27" s="12" t="n"/>
      <c r="N27" s="14">
        <f>IF($K27="","",", "&amp;SUBSTITUTE(SUBSTITUTE($K27,", ",","),",",", ")&amp;", ")</f>
        <v/>
      </c>
    </row>
    <row r="28" ht="30" customHeight="1">
      <c r="A28" s="7" t="n">
        <v>24</v>
      </c>
      <c r="B28" s="8" t="n"/>
      <c r="C28" s="9" t="n"/>
      <c r="D28" s="9" t="n"/>
      <c r="E28" s="9" t="n"/>
      <c r="F28" s="10" t="n"/>
      <c r="G28" s="10" t="n"/>
      <c r="H28" s="10" t="n"/>
      <c r="I28" s="10" t="n"/>
      <c r="J28" s="11">
        <f>IF(OR($C28="",COUNT($F28,$G28,$H28,$I28)&lt;4),"",ROUND(($F28*25+$G28*35+$H28*25+$I28*15)/100*10,1))</f>
        <v/>
      </c>
      <c r="K28" s="12" t="n"/>
      <c r="L28" s="13" t="n"/>
      <c r="M28" s="12" t="n"/>
      <c r="N28" s="14">
        <f>IF($K28="","",", "&amp;SUBSTITUTE(SUBSTITUTE($K28,", ",","),",",", ")&amp;", ")</f>
        <v/>
      </c>
    </row>
    <row r="29" ht="30" customHeight="1">
      <c r="A29" s="7" t="n">
        <v>25</v>
      </c>
      <c r="B29" s="8" t="n"/>
      <c r="C29" s="9" t="n"/>
      <c r="D29" s="9" t="n"/>
      <c r="E29" s="9" t="n"/>
      <c r="F29" s="10" t="n"/>
      <c r="G29" s="10" t="n"/>
      <c r="H29" s="10" t="n"/>
      <c r="I29" s="10" t="n"/>
      <c r="J29" s="11">
        <f>IF(OR($C29="",COUNT($F29,$G29,$H29,$I29)&lt;4),"",ROUND(($F29*25+$G29*35+$H29*25+$I29*15)/100*10,1))</f>
        <v/>
      </c>
      <c r="K29" s="12" t="n"/>
      <c r="L29" s="13" t="n"/>
      <c r="M29" s="12" t="n"/>
      <c r="N29" s="14">
        <f>IF($K29="","",", "&amp;SUBSTITUTE(SUBSTITUTE($K29,", ",","),",",", ")&amp;", ")</f>
        <v/>
      </c>
    </row>
    <row r="30" ht="30" customHeight="1">
      <c r="A30" s="7" t="n">
        <v>26</v>
      </c>
      <c r="B30" s="8" t="n"/>
      <c r="C30" s="9" t="n"/>
      <c r="D30" s="9" t="n"/>
      <c r="E30" s="9" t="n"/>
      <c r="F30" s="10" t="n"/>
      <c r="G30" s="10" t="n"/>
      <c r="H30" s="10" t="n"/>
      <c r="I30" s="10" t="n"/>
      <c r="J30" s="11">
        <f>IF(OR($C30="",COUNT($F30,$G30,$H30,$I30)&lt;4),"",ROUND(($F30*25+$G30*35+$H30*25+$I30*15)/100*10,1))</f>
        <v/>
      </c>
      <c r="K30" s="12" t="n"/>
      <c r="L30" s="13" t="n"/>
      <c r="M30" s="12" t="n"/>
      <c r="N30" s="14">
        <f>IF($K30="","",", "&amp;SUBSTITUTE(SUBSTITUTE($K30,", ",","),",",", ")&amp;", ")</f>
        <v/>
      </c>
    </row>
    <row r="31" ht="30" customHeight="1">
      <c r="A31" s="7" t="n">
        <v>27</v>
      </c>
      <c r="B31" s="8" t="n"/>
      <c r="C31" s="9" t="n"/>
      <c r="D31" s="9" t="n"/>
      <c r="E31" s="9" t="n"/>
      <c r="F31" s="10" t="n"/>
      <c r="G31" s="10" t="n"/>
      <c r="H31" s="10" t="n"/>
      <c r="I31" s="10" t="n"/>
      <c r="J31" s="11">
        <f>IF(OR($C31="",COUNT($F31,$G31,$H31,$I31)&lt;4),"",ROUND(($F31*25+$G31*35+$H31*25+$I31*15)/100*10,1))</f>
        <v/>
      </c>
      <c r="K31" s="12" t="n"/>
      <c r="L31" s="13" t="n"/>
      <c r="M31" s="12" t="n"/>
      <c r="N31" s="14">
        <f>IF($K31="","",", "&amp;SUBSTITUTE(SUBSTITUTE($K31,", ",","),",",", ")&amp;", ")</f>
        <v/>
      </c>
    </row>
    <row r="32" ht="30" customHeight="1">
      <c r="A32" s="7" t="n">
        <v>28</v>
      </c>
      <c r="B32" s="8" t="n"/>
      <c r="C32" s="9" t="n"/>
      <c r="D32" s="9" t="n"/>
      <c r="E32" s="9" t="n"/>
      <c r="F32" s="10" t="n"/>
      <c r="G32" s="10" t="n"/>
      <c r="H32" s="10" t="n"/>
      <c r="I32" s="10" t="n"/>
      <c r="J32" s="11">
        <f>IF(OR($C32="",COUNT($F32,$G32,$H32,$I32)&lt;4),"",ROUND(($F32*25+$G32*35+$H32*25+$I32*15)/100*10,1))</f>
        <v/>
      </c>
      <c r="K32" s="12" t="n"/>
      <c r="L32" s="13" t="n"/>
      <c r="M32" s="12" t="n"/>
      <c r="N32" s="14">
        <f>IF($K32="","",", "&amp;SUBSTITUTE(SUBSTITUTE($K32,", ",","),",",", ")&amp;", ")</f>
        <v/>
      </c>
    </row>
    <row r="33" ht="30" customHeight="1">
      <c r="A33" s="7" t="n">
        <v>29</v>
      </c>
      <c r="B33" s="8" t="n"/>
      <c r="C33" s="9" t="n"/>
      <c r="D33" s="9" t="n"/>
      <c r="E33" s="9" t="n"/>
      <c r="F33" s="10" t="n"/>
      <c r="G33" s="10" t="n"/>
      <c r="H33" s="10" t="n"/>
      <c r="I33" s="10" t="n"/>
      <c r="J33" s="11">
        <f>IF(OR($C33="",COUNT($F33,$G33,$H33,$I33)&lt;4),"",ROUND(($F33*25+$G33*35+$H33*25+$I33*15)/100*10,1))</f>
        <v/>
      </c>
      <c r="K33" s="12" t="n"/>
      <c r="L33" s="13" t="n"/>
      <c r="M33" s="12" t="n"/>
      <c r="N33" s="14">
        <f>IF($K33="","",", "&amp;SUBSTITUTE(SUBSTITUTE($K33,", ",","),",",", ")&amp;", ")</f>
        <v/>
      </c>
    </row>
    <row r="34" ht="30" customHeight="1">
      <c r="A34" s="7" t="n">
        <v>30</v>
      </c>
      <c r="B34" s="8" t="n"/>
      <c r="C34" s="9" t="n"/>
      <c r="D34" s="9" t="n"/>
      <c r="E34" s="9" t="n"/>
      <c r="F34" s="10" t="n"/>
      <c r="G34" s="10" t="n"/>
      <c r="H34" s="10" t="n"/>
      <c r="I34" s="10" t="n"/>
      <c r="J34" s="11">
        <f>IF(OR($C34="",COUNT($F34,$G34,$H34,$I34)&lt;4),"",ROUND(($F34*25+$G34*35+$H34*25+$I34*15)/100*10,1))</f>
        <v/>
      </c>
      <c r="K34" s="12" t="n"/>
      <c r="L34" s="13" t="n"/>
      <c r="M34" s="12" t="n"/>
      <c r="N34" s="14">
        <f>IF($K34="","",", "&amp;SUBSTITUTE(SUBSTITUTE($K34,", ",","),",",", ")&amp;", ")</f>
        <v/>
      </c>
    </row>
    <row r="35" ht="30" customHeight="1">
      <c r="A35" s="7" t="n">
        <v>31</v>
      </c>
      <c r="B35" s="8" t="n"/>
      <c r="C35" s="9" t="n"/>
      <c r="D35" s="9" t="n"/>
      <c r="E35" s="9" t="n"/>
      <c r="F35" s="10" t="n"/>
      <c r="G35" s="10" t="n"/>
      <c r="H35" s="10" t="n"/>
      <c r="I35" s="10" t="n"/>
      <c r="J35" s="11">
        <f>IF(OR($C35="",COUNT($F35,$G35,$H35,$I35)&lt;4),"",ROUND(($F35*25+$G35*35+$H35*25+$I35*15)/100*10,1))</f>
        <v/>
      </c>
      <c r="K35" s="12" t="n"/>
      <c r="L35" s="13" t="n"/>
      <c r="M35" s="12" t="n"/>
      <c r="N35" s="14">
        <f>IF($K35="","",", "&amp;SUBSTITUTE(SUBSTITUTE($K35,", ",","),",",", ")&amp;", ")</f>
        <v/>
      </c>
    </row>
    <row r="36" ht="30" customHeight="1">
      <c r="A36" s="7" t="n">
        <v>32</v>
      </c>
      <c r="B36" s="8" t="n"/>
      <c r="C36" s="9" t="n"/>
      <c r="D36" s="9" t="n"/>
      <c r="E36" s="9" t="n"/>
      <c r="F36" s="10" t="n"/>
      <c r="G36" s="10" t="n"/>
      <c r="H36" s="10" t="n"/>
      <c r="I36" s="10" t="n"/>
      <c r="J36" s="11">
        <f>IF(OR($C36="",COUNT($F36,$G36,$H36,$I36)&lt;4),"",ROUND(($F36*25+$G36*35+$H36*25+$I36*15)/100*10,1))</f>
        <v/>
      </c>
      <c r="K36" s="12" t="n"/>
      <c r="L36" s="13" t="n"/>
      <c r="M36" s="12" t="n"/>
      <c r="N36" s="14">
        <f>IF($K36="","",", "&amp;SUBSTITUTE(SUBSTITUTE($K36,", ",","),",",", ")&amp;", ")</f>
        <v/>
      </c>
    </row>
    <row r="37" ht="30" customHeight="1">
      <c r="A37" s="7" t="n">
        <v>33</v>
      </c>
      <c r="B37" s="8" t="n"/>
      <c r="C37" s="9" t="n"/>
      <c r="D37" s="9" t="n"/>
      <c r="E37" s="9" t="n"/>
      <c r="F37" s="10" t="n"/>
      <c r="G37" s="10" t="n"/>
      <c r="H37" s="10" t="n"/>
      <c r="I37" s="10" t="n"/>
      <c r="J37" s="11">
        <f>IF(OR($C37="",COUNT($F37,$G37,$H37,$I37)&lt;4),"",ROUND(($F37*25+$G37*35+$H37*25+$I37*15)/100*10,1))</f>
        <v/>
      </c>
      <c r="K37" s="12" t="n"/>
      <c r="L37" s="13" t="n"/>
      <c r="M37" s="12" t="n"/>
      <c r="N37" s="14">
        <f>IF($K37="","",", "&amp;SUBSTITUTE(SUBSTITUTE($K37,", ",","),",",", ")&amp;", ")</f>
        <v/>
      </c>
    </row>
    <row r="38" ht="30" customHeight="1">
      <c r="A38" s="7" t="n">
        <v>34</v>
      </c>
      <c r="B38" s="8" t="n"/>
      <c r="C38" s="9" t="n"/>
      <c r="D38" s="9" t="n"/>
      <c r="E38" s="9" t="n"/>
      <c r="F38" s="10" t="n"/>
      <c r="G38" s="10" t="n"/>
      <c r="H38" s="10" t="n"/>
      <c r="I38" s="10" t="n"/>
      <c r="J38" s="11">
        <f>IF(OR($C38="",COUNT($F38,$G38,$H38,$I38)&lt;4),"",ROUND(($F38*25+$G38*35+$H38*25+$I38*15)/100*10,1))</f>
        <v/>
      </c>
      <c r="K38" s="12" t="n"/>
      <c r="L38" s="13" t="n"/>
      <c r="M38" s="12" t="n"/>
      <c r="N38" s="14">
        <f>IF($K38="","",", "&amp;SUBSTITUTE(SUBSTITUTE($K38,", ",","),",",", ")&amp;", ")</f>
        <v/>
      </c>
    </row>
    <row r="39" ht="30" customHeight="1">
      <c r="A39" s="7" t="n">
        <v>35</v>
      </c>
      <c r="B39" s="8" t="n"/>
      <c r="C39" s="9" t="n"/>
      <c r="D39" s="9" t="n"/>
      <c r="E39" s="9" t="n"/>
      <c r="F39" s="10" t="n"/>
      <c r="G39" s="10" t="n"/>
      <c r="H39" s="10" t="n"/>
      <c r="I39" s="10" t="n"/>
      <c r="J39" s="11">
        <f>IF(OR($C39="",COUNT($F39,$G39,$H39,$I39)&lt;4),"",ROUND(($F39*25+$G39*35+$H39*25+$I39*15)/100*10,1))</f>
        <v/>
      </c>
      <c r="K39" s="12" t="n"/>
      <c r="L39" s="13" t="n"/>
      <c r="M39" s="12" t="n"/>
      <c r="N39" s="14">
        <f>IF($K39="","",", "&amp;SUBSTITUTE(SUBSTITUTE($K39,", ",","),",",", ")&amp;", ")</f>
        <v/>
      </c>
    </row>
    <row r="40" ht="30" customHeight="1">
      <c r="A40" s="7" t="n">
        <v>36</v>
      </c>
      <c r="B40" s="8" t="n"/>
      <c r="C40" s="9" t="n"/>
      <c r="D40" s="9" t="n"/>
      <c r="E40" s="9" t="n"/>
      <c r="F40" s="10" t="n"/>
      <c r="G40" s="10" t="n"/>
      <c r="H40" s="10" t="n"/>
      <c r="I40" s="10" t="n"/>
      <c r="J40" s="11">
        <f>IF(OR($C40="",COUNT($F40,$G40,$H40,$I40)&lt;4),"",ROUND(($F40*25+$G40*35+$H40*25+$I40*15)/100*10,1))</f>
        <v/>
      </c>
      <c r="K40" s="12" t="n"/>
      <c r="L40" s="13" t="n"/>
      <c r="M40" s="12" t="n"/>
      <c r="N40" s="14">
        <f>IF($K40="","",", "&amp;SUBSTITUTE(SUBSTITUTE($K40,", ",","),",",", ")&amp;", ")</f>
        <v/>
      </c>
    </row>
    <row r="41" ht="30" customHeight="1">
      <c r="A41" s="7" t="n">
        <v>37</v>
      </c>
      <c r="B41" s="8" t="n"/>
      <c r="C41" s="9" t="n"/>
      <c r="D41" s="9" t="n"/>
      <c r="E41" s="9" t="n"/>
      <c r="F41" s="10" t="n"/>
      <c r="G41" s="10" t="n"/>
      <c r="H41" s="10" t="n"/>
      <c r="I41" s="10" t="n"/>
      <c r="J41" s="11">
        <f>IF(OR($C41="",COUNT($F41,$G41,$H41,$I41)&lt;4),"",ROUND(($F41*25+$G41*35+$H41*25+$I41*15)/100*10,1))</f>
        <v/>
      </c>
      <c r="K41" s="12" t="n"/>
      <c r="L41" s="13" t="n"/>
      <c r="M41" s="12" t="n"/>
      <c r="N41" s="14">
        <f>IF($K41="","",", "&amp;SUBSTITUTE(SUBSTITUTE($K41,", ",","),",",", ")&amp;", ")</f>
        <v/>
      </c>
    </row>
    <row r="42" ht="30" customHeight="1">
      <c r="A42" s="7" t="n">
        <v>38</v>
      </c>
      <c r="B42" s="8" t="n"/>
      <c r="C42" s="9" t="n"/>
      <c r="D42" s="9" t="n"/>
      <c r="E42" s="9" t="n"/>
      <c r="F42" s="10" t="n"/>
      <c r="G42" s="10" t="n"/>
      <c r="H42" s="10" t="n"/>
      <c r="I42" s="10" t="n"/>
      <c r="J42" s="11">
        <f>IF(OR($C42="",COUNT($F42,$G42,$H42,$I42)&lt;4),"",ROUND(($F42*25+$G42*35+$H42*25+$I42*15)/100*10,1))</f>
        <v/>
      </c>
      <c r="K42" s="12" t="n"/>
      <c r="L42" s="13" t="n"/>
      <c r="M42" s="12" t="n"/>
      <c r="N42" s="14">
        <f>IF($K42="","",", "&amp;SUBSTITUTE(SUBSTITUTE($K42,", ",","),",",", ")&amp;", ")</f>
        <v/>
      </c>
    </row>
    <row r="43" ht="30" customHeight="1">
      <c r="A43" s="7" t="n">
        <v>39</v>
      </c>
      <c r="B43" s="8" t="n"/>
      <c r="C43" s="9" t="n"/>
      <c r="D43" s="9" t="n"/>
      <c r="E43" s="9" t="n"/>
      <c r="F43" s="10" t="n"/>
      <c r="G43" s="10" t="n"/>
      <c r="H43" s="10" t="n"/>
      <c r="I43" s="10" t="n"/>
      <c r="J43" s="11">
        <f>IF(OR($C43="",COUNT($F43,$G43,$H43,$I43)&lt;4),"",ROUND(($F43*25+$G43*35+$H43*25+$I43*15)/100*10,1))</f>
        <v/>
      </c>
      <c r="K43" s="12" t="n"/>
      <c r="L43" s="13" t="n"/>
      <c r="M43" s="12" t="n"/>
      <c r="N43" s="14">
        <f>IF($K43="","",", "&amp;SUBSTITUTE(SUBSTITUTE($K43,", ",","),",",", ")&amp;", ")</f>
        <v/>
      </c>
    </row>
    <row r="44" ht="30" customHeight="1">
      <c r="A44" s="7" t="n">
        <v>40</v>
      </c>
      <c r="B44" s="8" t="n"/>
      <c r="C44" s="9" t="n"/>
      <c r="D44" s="9" t="n"/>
      <c r="E44" s="9" t="n"/>
      <c r="F44" s="10" t="n"/>
      <c r="G44" s="10" t="n"/>
      <c r="H44" s="10" t="n"/>
      <c r="I44" s="10" t="n"/>
      <c r="J44" s="11">
        <f>IF(OR($C44="",COUNT($F44,$G44,$H44,$I44)&lt;4),"",ROUND(($F44*25+$G44*35+$H44*25+$I44*15)/100*10,1))</f>
        <v/>
      </c>
      <c r="K44" s="12" t="n"/>
      <c r="L44" s="13" t="n"/>
      <c r="M44" s="12" t="n"/>
      <c r="N44" s="14">
        <f>IF($K44="","",", "&amp;SUBSTITUTE(SUBSTITUTE($K44,", ",","),",",", ")&amp;", ")</f>
        <v/>
      </c>
    </row>
    <row r="45" ht="30" customHeight="1">
      <c r="A45" s="7" t="n">
        <v>41</v>
      </c>
      <c r="B45" s="8" t="n"/>
      <c r="C45" s="9" t="n"/>
      <c r="D45" s="9" t="n"/>
      <c r="E45" s="9" t="n"/>
      <c r="F45" s="10" t="n"/>
      <c r="G45" s="10" t="n"/>
      <c r="H45" s="10" t="n"/>
      <c r="I45" s="10" t="n"/>
      <c r="J45" s="11">
        <f>IF(OR($C45="",COUNT($F45,$G45,$H45,$I45)&lt;4),"",ROUND(($F45*25+$G45*35+$H45*25+$I45*15)/100*10,1))</f>
        <v/>
      </c>
      <c r="K45" s="12" t="n"/>
      <c r="L45" s="13" t="n"/>
      <c r="M45" s="12" t="n"/>
      <c r="N45" s="14">
        <f>IF($K45="","",", "&amp;SUBSTITUTE(SUBSTITUTE($K45,", ",","),",",", ")&amp;", ")</f>
        <v/>
      </c>
    </row>
    <row r="46" ht="30" customHeight="1">
      <c r="A46" s="7" t="n">
        <v>42</v>
      </c>
      <c r="B46" s="8" t="n"/>
      <c r="C46" s="9" t="n"/>
      <c r="D46" s="9" t="n"/>
      <c r="E46" s="9" t="n"/>
      <c r="F46" s="10" t="n"/>
      <c r="G46" s="10" t="n"/>
      <c r="H46" s="10" t="n"/>
      <c r="I46" s="10" t="n"/>
      <c r="J46" s="11">
        <f>IF(OR($C46="",COUNT($F46,$G46,$H46,$I46)&lt;4),"",ROUND(($F46*25+$G46*35+$H46*25+$I46*15)/100*10,1))</f>
        <v/>
      </c>
      <c r="K46" s="12" t="n"/>
      <c r="L46" s="13" t="n"/>
      <c r="M46" s="12" t="n"/>
      <c r="N46" s="14">
        <f>IF($K46="","",", "&amp;SUBSTITUTE(SUBSTITUTE($K46,", ",","),",",", ")&amp;", ")</f>
        <v/>
      </c>
    </row>
    <row r="47" ht="30" customHeight="1">
      <c r="A47" s="7" t="n">
        <v>43</v>
      </c>
      <c r="B47" s="8" t="n"/>
      <c r="C47" s="9" t="n"/>
      <c r="D47" s="9" t="n"/>
      <c r="E47" s="9" t="n"/>
      <c r="F47" s="10" t="n"/>
      <c r="G47" s="10" t="n"/>
      <c r="H47" s="10" t="n"/>
      <c r="I47" s="10" t="n"/>
      <c r="J47" s="11">
        <f>IF(OR($C47="",COUNT($F47,$G47,$H47,$I47)&lt;4),"",ROUND(($F47*25+$G47*35+$H47*25+$I47*15)/100*10,1))</f>
        <v/>
      </c>
      <c r="K47" s="12" t="n"/>
      <c r="L47" s="13" t="n"/>
      <c r="M47" s="12" t="n"/>
      <c r="N47" s="14">
        <f>IF($K47="","",", "&amp;SUBSTITUTE(SUBSTITUTE($K47,", ",","),",",", ")&amp;", ")</f>
        <v/>
      </c>
    </row>
    <row r="48" ht="30" customHeight="1">
      <c r="A48" s="7" t="n">
        <v>44</v>
      </c>
      <c r="B48" s="8" t="n"/>
      <c r="C48" s="9" t="n"/>
      <c r="D48" s="9" t="n"/>
      <c r="E48" s="9" t="n"/>
      <c r="F48" s="10" t="n"/>
      <c r="G48" s="10" t="n"/>
      <c r="H48" s="10" t="n"/>
      <c r="I48" s="10" t="n"/>
      <c r="J48" s="11">
        <f>IF(OR($C48="",COUNT($F48,$G48,$H48,$I48)&lt;4),"",ROUND(($F48*25+$G48*35+$H48*25+$I48*15)/100*10,1))</f>
        <v/>
      </c>
      <c r="K48" s="12" t="n"/>
      <c r="L48" s="13" t="n"/>
      <c r="M48" s="12" t="n"/>
      <c r="N48" s="14">
        <f>IF($K48="","",", "&amp;SUBSTITUTE(SUBSTITUTE($K48,", ",","),",",", ")&amp;", ")</f>
        <v/>
      </c>
    </row>
    <row r="49" ht="30" customHeight="1">
      <c r="A49" s="7" t="n">
        <v>45</v>
      </c>
      <c r="B49" s="8" t="n"/>
      <c r="C49" s="9" t="n"/>
      <c r="D49" s="9" t="n"/>
      <c r="E49" s="9" t="n"/>
      <c r="F49" s="10" t="n"/>
      <c r="G49" s="10" t="n"/>
      <c r="H49" s="10" t="n"/>
      <c r="I49" s="10" t="n"/>
      <c r="J49" s="11">
        <f>IF(OR($C49="",COUNT($F49,$G49,$H49,$I49)&lt;4),"",ROUND(($F49*25+$G49*35+$H49*25+$I49*15)/100*10,1))</f>
        <v/>
      </c>
      <c r="K49" s="12" t="n"/>
      <c r="L49" s="13" t="n"/>
      <c r="M49" s="12" t="n"/>
      <c r="N49" s="14">
        <f>IF($K49="","",", "&amp;SUBSTITUTE(SUBSTITUTE($K49,", ",","),",",", ")&amp;", ")</f>
        <v/>
      </c>
    </row>
    <row r="50" ht="30" customHeight="1">
      <c r="A50" s="7" t="n">
        <v>46</v>
      </c>
      <c r="B50" s="8" t="n"/>
      <c r="C50" s="9" t="n"/>
      <c r="D50" s="9" t="n"/>
      <c r="E50" s="9" t="n"/>
      <c r="F50" s="10" t="n"/>
      <c r="G50" s="10" t="n"/>
      <c r="H50" s="10" t="n"/>
      <c r="I50" s="10" t="n"/>
      <c r="J50" s="11">
        <f>IF(OR($C50="",COUNT($F50,$G50,$H50,$I50)&lt;4),"",ROUND(($F50*25+$G50*35+$H50*25+$I50*15)/100*10,1))</f>
        <v/>
      </c>
      <c r="K50" s="12" t="n"/>
      <c r="L50" s="13" t="n"/>
      <c r="M50" s="12" t="n"/>
      <c r="N50" s="14">
        <f>IF($K50="","",", "&amp;SUBSTITUTE(SUBSTITUTE($K50,", ",","),",",", ")&amp;", ")</f>
        <v/>
      </c>
    </row>
    <row r="51" ht="30" customHeight="1">
      <c r="A51" s="7" t="n">
        <v>47</v>
      </c>
      <c r="B51" s="8" t="n"/>
      <c r="C51" s="9" t="n"/>
      <c r="D51" s="9" t="n"/>
      <c r="E51" s="9" t="n"/>
      <c r="F51" s="10" t="n"/>
      <c r="G51" s="10" t="n"/>
      <c r="H51" s="10" t="n"/>
      <c r="I51" s="10" t="n"/>
      <c r="J51" s="11">
        <f>IF(OR($C51="",COUNT($F51,$G51,$H51,$I51)&lt;4),"",ROUND(($F51*25+$G51*35+$H51*25+$I51*15)/100*10,1))</f>
        <v/>
      </c>
      <c r="K51" s="12" t="n"/>
      <c r="L51" s="13" t="n"/>
      <c r="M51" s="12" t="n"/>
      <c r="N51" s="14">
        <f>IF($K51="","",", "&amp;SUBSTITUTE(SUBSTITUTE($K51,", ",","),",",", ")&amp;", ")</f>
        <v/>
      </c>
    </row>
    <row r="52" ht="30" customHeight="1">
      <c r="A52" s="7" t="n">
        <v>48</v>
      </c>
      <c r="B52" s="8" t="n"/>
      <c r="C52" s="9" t="n"/>
      <c r="D52" s="9" t="n"/>
      <c r="E52" s="9" t="n"/>
      <c r="F52" s="10" t="n"/>
      <c r="G52" s="10" t="n"/>
      <c r="H52" s="10" t="n"/>
      <c r="I52" s="10" t="n"/>
      <c r="J52" s="11">
        <f>IF(OR($C52="",COUNT($F52,$G52,$H52,$I52)&lt;4),"",ROUND(($F52*25+$G52*35+$H52*25+$I52*15)/100*10,1))</f>
        <v/>
      </c>
      <c r="K52" s="12" t="n"/>
      <c r="L52" s="13" t="n"/>
      <c r="M52" s="12" t="n"/>
      <c r="N52" s="14">
        <f>IF($K52="","",", "&amp;SUBSTITUTE(SUBSTITUTE($K52,", ",","),",",", ")&amp;", ")</f>
        <v/>
      </c>
    </row>
    <row r="53" ht="30" customHeight="1">
      <c r="A53" s="7" t="n">
        <v>49</v>
      </c>
      <c r="B53" s="8" t="n"/>
      <c r="C53" s="9" t="n"/>
      <c r="D53" s="9" t="n"/>
      <c r="E53" s="9" t="n"/>
      <c r="F53" s="10" t="n"/>
      <c r="G53" s="10" t="n"/>
      <c r="H53" s="10" t="n"/>
      <c r="I53" s="10" t="n"/>
      <c r="J53" s="11">
        <f>IF(OR($C53="",COUNT($F53,$G53,$H53,$I53)&lt;4),"",ROUND(($F53*25+$G53*35+$H53*25+$I53*15)/100*10,1))</f>
        <v/>
      </c>
      <c r="K53" s="12" t="n"/>
      <c r="L53" s="13" t="n"/>
      <c r="M53" s="12" t="n"/>
      <c r="N53" s="14">
        <f>IF($K53="","",", "&amp;SUBSTITUTE(SUBSTITUTE($K53,", ",","),",",", ")&amp;", ")</f>
        <v/>
      </c>
    </row>
    <row r="54" ht="30" customHeight="1">
      <c r="A54" s="7" t="n">
        <v>50</v>
      </c>
      <c r="B54" s="8" t="n"/>
      <c r="C54" s="9" t="n"/>
      <c r="D54" s="9" t="n"/>
      <c r="E54" s="9" t="n"/>
      <c r="F54" s="10" t="n"/>
      <c r="G54" s="10" t="n"/>
      <c r="H54" s="10" t="n"/>
      <c r="I54" s="10" t="n"/>
      <c r="J54" s="11">
        <f>IF(OR($C54="",COUNT($F54,$G54,$H54,$I54)&lt;4),"",ROUND(($F54*25+$G54*35+$H54*25+$I54*15)/100*10,1))</f>
        <v/>
      </c>
      <c r="K54" s="12" t="n"/>
      <c r="L54" s="13" t="n"/>
      <c r="M54" s="12" t="n"/>
      <c r="N54" s="14">
        <f>IF($K54="","",", "&amp;SUBSTITUTE(SUBSTITUTE($K54,", ",","),",",", ")&amp;", ")</f>
        <v/>
      </c>
    </row>
    <row r="55" ht="30" customHeight="1">
      <c r="A55" s="7" t="n">
        <v>51</v>
      </c>
      <c r="B55" s="8" t="n"/>
      <c r="C55" s="9" t="n"/>
      <c r="D55" s="9" t="n"/>
      <c r="E55" s="9" t="n"/>
      <c r="F55" s="10" t="n"/>
      <c r="G55" s="10" t="n"/>
      <c r="H55" s="10" t="n"/>
      <c r="I55" s="10" t="n"/>
      <c r="J55" s="11">
        <f>IF(OR($C55="",COUNT($F55,$G55,$H55,$I55)&lt;4),"",ROUND(($F55*25+$G55*35+$H55*25+$I55*15)/100*10,1))</f>
        <v/>
      </c>
      <c r="K55" s="12" t="n"/>
      <c r="L55" s="13" t="n"/>
      <c r="M55" s="12" t="n"/>
      <c r="N55" s="14">
        <f>IF($K55="","",", "&amp;SUBSTITUTE(SUBSTITUTE($K55,", ",","),",",", ")&amp;", ")</f>
        <v/>
      </c>
    </row>
    <row r="56" ht="30" customHeight="1">
      <c r="A56" s="7" t="n">
        <v>52</v>
      </c>
      <c r="B56" s="8" t="n"/>
      <c r="C56" s="9" t="n"/>
      <c r="D56" s="9" t="n"/>
      <c r="E56" s="9" t="n"/>
      <c r="F56" s="10" t="n"/>
      <c r="G56" s="10" t="n"/>
      <c r="H56" s="10" t="n"/>
      <c r="I56" s="10" t="n"/>
      <c r="J56" s="11">
        <f>IF(OR($C56="",COUNT($F56,$G56,$H56,$I56)&lt;4),"",ROUND(($F56*25+$G56*35+$H56*25+$I56*15)/100*10,1))</f>
        <v/>
      </c>
      <c r="K56" s="12" t="n"/>
      <c r="L56" s="13" t="n"/>
      <c r="M56" s="12" t="n"/>
      <c r="N56" s="14">
        <f>IF($K56="","",", "&amp;SUBSTITUTE(SUBSTITUTE($K56,", ",","),",",", ")&amp;", ")</f>
        <v/>
      </c>
    </row>
    <row r="57" ht="30" customHeight="1">
      <c r="A57" s="7" t="n">
        <v>53</v>
      </c>
      <c r="B57" s="8" t="n"/>
      <c r="C57" s="9" t="n"/>
      <c r="D57" s="9" t="n"/>
      <c r="E57" s="9" t="n"/>
      <c r="F57" s="10" t="n"/>
      <c r="G57" s="10" t="n"/>
      <c r="H57" s="10" t="n"/>
      <c r="I57" s="10" t="n"/>
      <c r="J57" s="11">
        <f>IF(OR($C57="",COUNT($F57,$G57,$H57,$I57)&lt;4),"",ROUND(($F57*25+$G57*35+$H57*25+$I57*15)/100*10,1))</f>
        <v/>
      </c>
      <c r="K57" s="12" t="n"/>
      <c r="L57" s="13" t="n"/>
      <c r="M57" s="12" t="n"/>
      <c r="N57" s="14">
        <f>IF($K57="","",", "&amp;SUBSTITUTE(SUBSTITUTE($K57,", ",","),",",", ")&amp;", ")</f>
        <v/>
      </c>
    </row>
    <row r="58" ht="30" customHeight="1">
      <c r="A58" s="7" t="n">
        <v>54</v>
      </c>
      <c r="B58" s="8" t="n"/>
      <c r="C58" s="9" t="n"/>
      <c r="D58" s="9" t="n"/>
      <c r="E58" s="9" t="n"/>
      <c r="F58" s="10" t="n"/>
      <c r="G58" s="10" t="n"/>
      <c r="H58" s="10" t="n"/>
      <c r="I58" s="10" t="n"/>
      <c r="J58" s="11">
        <f>IF(OR($C58="",COUNT($F58,$G58,$H58,$I58)&lt;4),"",ROUND(($F58*25+$G58*35+$H58*25+$I58*15)/100*10,1))</f>
        <v/>
      </c>
      <c r="K58" s="12" t="n"/>
      <c r="L58" s="13" t="n"/>
      <c r="M58" s="12" t="n"/>
      <c r="N58" s="14">
        <f>IF($K58="","",", "&amp;SUBSTITUTE(SUBSTITUTE($K58,", ",","),",",", ")&amp;", ")</f>
        <v/>
      </c>
    </row>
    <row r="59" ht="30" customHeight="1">
      <c r="A59" s="7" t="n">
        <v>55</v>
      </c>
      <c r="B59" s="8" t="n"/>
      <c r="C59" s="9" t="n"/>
      <c r="D59" s="9" t="n"/>
      <c r="E59" s="9" t="n"/>
      <c r="F59" s="10" t="n"/>
      <c r="G59" s="10" t="n"/>
      <c r="H59" s="10" t="n"/>
      <c r="I59" s="10" t="n"/>
      <c r="J59" s="11">
        <f>IF(OR($C59="",COUNT($F59,$G59,$H59,$I59)&lt;4),"",ROUND(($F59*25+$G59*35+$H59*25+$I59*15)/100*10,1))</f>
        <v/>
      </c>
      <c r="K59" s="12" t="n"/>
      <c r="L59" s="13" t="n"/>
      <c r="M59" s="12" t="n"/>
      <c r="N59" s="14">
        <f>IF($K59="","",", "&amp;SUBSTITUTE(SUBSTITUTE($K59,", ",","),",",", ")&amp;", ")</f>
        <v/>
      </c>
    </row>
    <row r="60" ht="30" customHeight="1">
      <c r="A60" s="7" t="n">
        <v>56</v>
      </c>
      <c r="B60" s="8" t="n"/>
      <c r="C60" s="9" t="n"/>
      <c r="D60" s="9" t="n"/>
      <c r="E60" s="9" t="n"/>
      <c r="F60" s="10" t="n"/>
      <c r="G60" s="10" t="n"/>
      <c r="H60" s="10" t="n"/>
      <c r="I60" s="10" t="n"/>
      <c r="J60" s="11">
        <f>IF(OR($C60="",COUNT($F60,$G60,$H60,$I60)&lt;4),"",ROUND(($F60*25+$G60*35+$H60*25+$I60*15)/100*10,1))</f>
        <v/>
      </c>
      <c r="K60" s="12" t="n"/>
      <c r="L60" s="13" t="n"/>
      <c r="M60" s="12" t="n"/>
      <c r="N60" s="14">
        <f>IF($K60="","",", "&amp;SUBSTITUTE(SUBSTITUTE($K60,", ",","),",",", ")&amp;", ")</f>
        <v/>
      </c>
    </row>
    <row r="61" ht="30" customHeight="1">
      <c r="A61" s="7" t="n">
        <v>57</v>
      </c>
      <c r="B61" s="8" t="n"/>
      <c r="C61" s="9" t="n"/>
      <c r="D61" s="9" t="n"/>
      <c r="E61" s="9" t="n"/>
      <c r="F61" s="10" t="n"/>
      <c r="G61" s="10" t="n"/>
      <c r="H61" s="10" t="n"/>
      <c r="I61" s="10" t="n"/>
      <c r="J61" s="11">
        <f>IF(OR($C61="",COUNT($F61,$G61,$H61,$I61)&lt;4),"",ROUND(($F61*25+$G61*35+$H61*25+$I61*15)/100*10,1))</f>
        <v/>
      </c>
      <c r="K61" s="12" t="n"/>
      <c r="L61" s="13" t="n"/>
      <c r="M61" s="12" t="n"/>
      <c r="N61" s="14">
        <f>IF($K61="","",", "&amp;SUBSTITUTE(SUBSTITUTE($K61,", ",","),",",", ")&amp;", ")</f>
        <v/>
      </c>
    </row>
    <row r="62" ht="30" customHeight="1">
      <c r="A62" s="7" t="n">
        <v>58</v>
      </c>
      <c r="B62" s="8" t="n"/>
      <c r="C62" s="9" t="n"/>
      <c r="D62" s="9" t="n"/>
      <c r="E62" s="9" t="n"/>
      <c r="F62" s="10" t="n"/>
      <c r="G62" s="10" t="n"/>
      <c r="H62" s="10" t="n"/>
      <c r="I62" s="10" t="n"/>
      <c r="J62" s="11">
        <f>IF(OR($C62="",COUNT($F62,$G62,$H62,$I62)&lt;4),"",ROUND(($F62*25+$G62*35+$H62*25+$I62*15)/100*10,1))</f>
        <v/>
      </c>
      <c r="K62" s="12" t="n"/>
      <c r="L62" s="13" t="n"/>
      <c r="M62" s="12" t="n"/>
      <c r="N62" s="14">
        <f>IF($K62="","",", "&amp;SUBSTITUTE(SUBSTITUTE($K62,", ",","),",",", ")&amp;", ")</f>
        <v/>
      </c>
    </row>
    <row r="63" ht="30" customHeight="1">
      <c r="A63" s="7" t="n">
        <v>59</v>
      </c>
      <c r="B63" s="8" t="n"/>
      <c r="C63" s="9" t="n"/>
      <c r="D63" s="9" t="n"/>
      <c r="E63" s="9" t="n"/>
      <c r="F63" s="10" t="n"/>
      <c r="G63" s="10" t="n"/>
      <c r="H63" s="10" t="n"/>
      <c r="I63" s="10" t="n"/>
      <c r="J63" s="11">
        <f>IF(OR($C63="",COUNT($F63,$G63,$H63,$I63)&lt;4),"",ROUND(($F63*25+$G63*35+$H63*25+$I63*15)/100*10,1))</f>
        <v/>
      </c>
      <c r="K63" s="12" t="n"/>
      <c r="L63" s="13" t="n"/>
      <c r="M63" s="12" t="n"/>
      <c r="N63" s="14">
        <f>IF($K63="","",", "&amp;SUBSTITUTE(SUBSTITUTE($K63,", ",","),",",", ")&amp;", ")</f>
        <v/>
      </c>
    </row>
    <row r="64" ht="30" customHeight="1">
      <c r="A64" s="7" t="n">
        <v>60</v>
      </c>
      <c r="B64" s="8" t="n"/>
      <c r="C64" s="9" t="n"/>
      <c r="D64" s="9" t="n"/>
      <c r="E64" s="9" t="n"/>
      <c r="F64" s="10" t="n"/>
      <c r="G64" s="10" t="n"/>
      <c r="H64" s="10" t="n"/>
      <c r="I64" s="10" t="n"/>
      <c r="J64" s="11">
        <f>IF(OR($C64="",COUNT($F64,$G64,$H64,$I64)&lt;4),"",ROUND(($F64*25+$G64*35+$H64*25+$I64*15)/100*10,1))</f>
        <v/>
      </c>
      <c r="K64" s="12" t="n"/>
      <c r="L64" s="13" t="n"/>
      <c r="M64" s="12" t="n"/>
      <c r="N64" s="14">
        <f>IF($K64="","",", "&amp;SUBSTITUTE(SUBSTITUTE($K64,", ",","),",",", ")&amp;", ")</f>
        <v/>
      </c>
    </row>
    <row r="66" ht="20" customHeight="1">
      <c r="A66" s="15" t="inlineStr">
        <is>
          <t>YOUR TOP FLAVOR FAMILIES — ranked by your own average Score /100</t>
        </is>
      </c>
    </row>
    <row r="67" ht="32" customHeight="1">
      <c r="A67" s="16" t="inlineStr">
        <is>
          <t>Computed straight off the tastings above, using the flavor tags you typed — nothing to add here. A family with only one or two tastings behind it is more coincidence than preference; keep logging and the ranking sharpens.</t>
        </is>
      </c>
    </row>
    <row r="68" ht="22" customHeight="1">
      <c r="A68" s="17" t="inlineStr">
        <is>
          <t>#1</t>
        </is>
      </c>
      <c r="B68" s="18">
        <f>IFERROR(INDEX($O$5:$O$18,MATCH(LARGE($R$5:$R$18,1),$R$5:$R$18,0)),"—")</f>
        <v/>
      </c>
      <c r="I68" s="19">
        <f>IFERROR(INDEX($Q$5:$Q$18,MATCH(LARGE($R$5:$R$18,1),$R$5:$R$18,0))&amp;" /100","")</f>
        <v/>
      </c>
      <c r="K68" s="20">
        <f>IFERROR("from "&amp;INDEX($P$5:$P$18,MATCH(LARGE($R$5:$R$18,1),$R$5:$R$18,0))&amp;" tasting"&amp;IF(INDEX($P$5:$P$18,MATCH(LARGE($R$5:$R$18,1),$R$5:$R$18,0))=1,"","s"),"")</f>
        <v/>
      </c>
    </row>
    <row r="69" ht="22" customHeight="1">
      <c r="A69" s="17" t="inlineStr">
        <is>
          <t>#2</t>
        </is>
      </c>
      <c r="B69" s="18">
        <f>IFERROR(INDEX($O$5:$O$18,MATCH(LARGE($R$5:$R$18,2),$R$5:$R$18,0)),"—")</f>
        <v/>
      </c>
      <c r="I69" s="19">
        <f>IFERROR(INDEX($Q$5:$Q$18,MATCH(LARGE($R$5:$R$18,2),$R$5:$R$18,0))&amp;" /100","")</f>
        <v/>
      </c>
      <c r="K69" s="20">
        <f>IFERROR("from "&amp;INDEX($P$5:$P$18,MATCH(LARGE($R$5:$R$18,2),$R$5:$R$18,0))&amp;" tasting"&amp;IF(INDEX($P$5:$P$18,MATCH(LARGE($R$5:$R$18,2),$R$5:$R$18,0))=1,"","s"),"")</f>
        <v/>
      </c>
    </row>
    <row r="70" ht="22" customHeight="1">
      <c r="A70" s="17" t="inlineStr">
        <is>
          <t>#3</t>
        </is>
      </c>
      <c r="B70" s="18">
        <f>IFERROR(INDEX($O$5:$O$18,MATCH(LARGE($R$5:$R$18,3),$R$5:$R$18,0)),"—")</f>
        <v/>
      </c>
      <c r="I70" s="19">
        <f>IFERROR(INDEX($Q$5:$Q$18,MATCH(LARGE($R$5:$R$18,3),$R$5:$R$18,0))&amp;" /100","")</f>
        <v/>
      </c>
      <c r="K70" s="20">
        <f>IFERROR("from "&amp;INDEX($P$5:$P$18,MATCH(LARGE($R$5:$R$18,3),$R$5:$R$18,0))&amp;" tasting"&amp;IF(INDEX($P$5:$P$18,MATCH(LARGE($R$5:$R$18,3),$R$5:$R$18,0))=1,"","s"),"")</f>
        <v/>
      </c>
    </row>
    <row r="72" ht="32" customHeight="1">
      <c r="A72" s="21" t="inlineStr">
        <is>
          <t>Want cost per pour and a Value Index for every bottle, the full 14-family Palate Profile broken out by category and region, a Wishlist scored against your own palate as a Match %, and a freshness flag for every open bottle?  →  Get the full Whiskey, Wine &amp; Spirits Tasting Journal</t>
        </is>
      </c>
    </row>
    <row r="74" ht="32" customHeight="1">
      <c r="A74" s="22" t="inlineStr">
        <is>
          <t>Free starter from Ardent Workshop · ardentworkshop.com. The example tastings and bottles above are invented and illustrative — not real bottles, producers or prices. A personal tasting journal, not advice about drinking, buying or investing. Free to keep and to share as-is; please don't resell it.</t>
        </is>
      </c>
    </row>
  </sheetData>
  <mergeCells count="16">
    <mergeCell ref="A66:M66"/>
    <mergeCell ref="I68:J68"/>
    <mergeCell ref="A1:M1"/>
    <mergeCell ref="A67:M67"/>
    <mergeCell ref="B68:H68"/>
    <mergeCell ref="K70:M70"/>
    <mergeCell ref="A74:M74"/>
    <mergeCell ref="B69:H69"/>
    <mergeCell ref="B70:H70"/>
    <mergeCell ref="A3:M3"/>
    <mergeCell ref="K69:M69"/>
    <mergeCell ref="I70:J70"/>
    <mergeCell ref="A72:M72"/>
    <mergeCell ref="I69:J69"/>
    <mergeCell ref="A2:M2"/>
    <mergeCell ref="K68:M68"/>
  </mergeCells>
  <conditionalFormatting sqref="L5:L64">
    <cfRule type="cellIs" priority="1" operator="equal" dxfId="0">
      <formula>"Yes"</formula>
    </cfRule>
    <cfRule type="cellIs" priority="2" operator="equal" dxfId="1">
      <formula>"Maybe"</formula>
    </cfRule>
    <cfRule type="cellIs" priority="3" operator="equal" dxfId="2">
      <formula>"No"</formula>
    </cfRule>
  </conditionalFormatting>
  <conditionalFormatting sqref="J5:J64">
    <cfRule type="cellIs" priority="4" operator="greaterThan" dxfId="3">
      <formula>89</formula>
    </cfRule>
  </conditionalFormatting>
  <dataValidations count="6">
    <dataValidation sqref="E5:E64" showDropDown="0" showInputMessage="0" showErrorMessage="1" allowBlank="1" errorTitle="Pick from the list" error="Pick one of the values in the dropdown: Whisky / Whiskey, Wine, Rum, Agave (Tequila &amp; Mezcal), Gin, Brandy &amp; Cognac, Liqueur &amp; Amaro, Other Spirit." type="list" errorStyle="stop">
      <formula1>"Whisky / Whiskey,Wine,Rum,Agave (Tequila &amp; Mezcal),Gin,Brandy &amp; Cognac,Liqueur &amp; Amaro,Other Spirit"</formula1>
    </dataValidation>
    <dataValidation sqref="L5:L64" showDropDown="0" showInputMessage="0" showErrorMessage="1" allowBlank="1" errorTitle="Pick from the list" error="Pick one of the values in the dropdown: Yes, Maybe, No." type="list" errorStyle="stop">
      <formula1>"Yes,Maybe,No"</formula1>
    </dataValidation>
    <dataValidation sqref="F5:F64" showDropDown="0" showInputMessage="0" showErrorMessage="1" allowBlank="1" errorTitle="Pick from the list" error="Pick one of the values in the dropdown: 1, 2, 3, 4, 5, 6, 7, 8, 9, 10." type="list" errorStyle="stop">
      <formula1>"1,2,3,4,5,6,7,8,9,10"</formula1>
    </dataValidation>
    <dataValidation sqref="G5:G64" showDropDown="0" showInputMessage="0" showErrorMessage="1" allowBlank="1" errorTitle="Pick from the list" error="Pick one of the values in the dropdown: 1, 2, 3, 4, 5, 6, 7, 8, 9, 10." type="list" errorStyle="stop">
      <formula1>"1,2,3,4,5,6,7,8,9,10"</formula1>
    </dataValidation>
    <dataValidation sqref="H5:H64" showDropDown="0" showInputMessage="0" showErrorMessage="1" allowBlank="1" errorTitle="Pick from the list" error="Pick one of the values in the dropdown: 1, 2, 3, 4, 5, 6, 7, 8, 9, 10." type="list" errorStyle="stop">
      <formula1>"1,2,3,4,5,6,7,8,9,10"</formula1>
    </dataValidation>
    <dataValidation sqref="I5:I64" showDropDown="0" showInputMessage="0" showErrorMessage="1" allowBlank="1" errorTitle="Pick from the list" error="Pick one of the values in the dropdown: 1, 2, 3, 4, 5, 6, 7, 8, 9, 10." type="list" errorStyle="stop">
      <formula1>"1,2,3,4,5,6,7,8,9,10"</formula1>
    </dataValidation>
  </dataValidations>
  <hyperlinks>
    <hyperlink xmlns:r="http://schemas.openxmlformats.org/officeDocument/2006/relationships" ref="A72"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Tasting Journal Starter — Ardent Workshop (free)</dc:title>
  <dc:subject xmlns:dc="http://purl.org/dc/elements/1.1/">Free one-tab whiskey, wine and spirits tasting log: score Nose, Palate, Finish and Balance out of ten, tag flavor families, and see your top three families ranked by your own average score</dc:subject>
  <dc:language xmlns:dc="http://purl.org/dc/elements/1.1/">en-US</dc:language>
  <dcterms:created xmlns:dcterms="http://purl.org/dc/terms/" xmlns:xsi="http://www.w3.org/2001/XMLSchema-instance" xsi:type="dcterms:W3CDTF">2026-08-26T00:00:00Z</dcterms:created>
  <dcterms:modified xmlns:dcterms="http://purl.org/dc/terms/" xmlns:xsi="http://www.w3.org/2001/XMLSchema-instance" xsi:type="dcterms:W3CDTF">2026-08-26T00:00:00Z</dcterms:modified>
  <cp:category>Trackers</cp:category>
  <cp:keywords>free tasting journal, free whiskey tasting log, free wine tasting log, free spirits tasting log, tasting notes template, flavor tag tracker, whiskey journal spreadsheet, wine journal spreadsheet, Excel tasting log, Google Sheets tasting log, Ardent Workshop</cp:keywords>
</cp:coreProperties>
</file>