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Bills" sheetId="2" state="visible" r:id="rId2"/>
  </sheets>
  <definedNames>
    <definedName name="_xlnm.Print_Area" localSheetId="0">'Read Me'!$A$1:$B$33</definedName>
    <definedName name="_xlnm.Print_Titles" localSheetId="1">'Bills'!$9:$9</definedName>
    <definedName name="_xlnm.Print_Area" localSheetId="1">'Bills'!$A$1:$O$27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m d, yyyy"/>
    <numFmt numFmtId="165" formatCode="$#,##0.00"/>
    <numFmt numFmtId="166" formatCode="0;-0"/>
    <numFmt numFmtId="167" formatCode="$#,##0"/>
  </numFmts>
  <fonts count="24">
    <font>
      <name val="Calibri"/>
      <family val="2"/>
      <color theme="1"/>
      <sz val="11"/>
      <scheme val="minor"/>
    </font>
    <font>
      <name val="Calibri"/>
      <b val="1"/>
      <color rgb="001A2744"/>
      <sz val="18"/>
    </font>
    <font>
      <name val="Calibri"/>
      <color rgb="002A2F3A"/>
      <sz val="10.5"/>
    </font>
    <font>
      <name val="Calibri"/>
      <b val="1"/>
      <color rgb="00FFFFFF"/>
      <sz val="10"/>
    </font>
    <font>
      <name val="Calibri"/>
      <i val="1"/>
      <color rgb="005C6470"/>
      <sz val="10.5"/>
    </font>
    <font>
      <name val="Calibri"/>
      <b val="1"/>
      <color rgb="001A2744"/>
      <sz val="10.5"/>
    </font>
    <font>
      <name val="Calibri"/>
      <b val="1"/>
      <color rgb="001F6A78"/>
      <sz val="10.5"/>
      <u val="single"/>
    </font>
    <font>
      <name val="Calibri"/>
      <color rgb="001F6A78"/>
      <sz val="10.5"/>
      <u val="single"/>
    </font>
    <font>
      <name val="Calibri"/>
      <i val="1"/>
      <color rgb="005C6470"/>
      <sz val="9.5"/>
    </font>
    <font>
      <name val="Calibri"/>
      <b val="1"/>
      <color rgb="001A2744"/>
      <sz val="16"/>
    </font>
    <font>
      <name val="Calibri"/>
      <b val="1"/>
      <color rgb="001A2744"/>
      <sz val="10"/>
    </font>
    <font>
      <name val="Calibri"/>
      <b val="1"/>
      <color rgb="002A2F3A"/>
      <sz val="10.5"/>
    </font>
    <font>
      <name val="Calibri"/>
      <i val="1"/>
      <color rgb="005C6470"/>
      <sz val="8.5"/>
    </font>
    <font>
      <name val="Calibri"/>
      <b val="1"/>
      <color rgb="001F6A78"/>
      <sz val="10.5"/>
    </font>
    <font>
      <name val="Calibri"/>
      <color rgb="001A2744"/>
      <sz val="11"/>
    </font>
    <font>
      <name val="Calibri"/>
      <b val="1"/>
      <color rgb="00FFFFFF"/>
      <sz val="8.5"/>
    </font>
    <font>
      <name val="Calibri"/>
      <b val="1"/>
      <color rgb="002A2F3A"/>
      <sz val="9.5"/>
    </font>
    <font>
      <name val="Calibri"/>
      <color rgb="002A2F3A"/>
      <sz val="9.5"/>
    </font>
    <font>
      <name val="Calibri"/>
      <color rgb="002A2F3A"/>
      <sz val="8.5"/>
    </font>
    <font>
      <name val="Calibri"/>
      <color rgb="002A2F3A"/>
      <sz val="9"/>
    </font>
    <font>
      <name val="Calibri"/>
      <color rgb="005C6470"/>
      <sz val="8"/>
    </font>
    <font>
      <name val="Calibri"/>
      <b val="1"/>
      <color rgb="001F6A78"/>
      <sz val="9.5"/>
    </font>
    <font>
      <name val="Calibri"/>
      <color rgb="001F6A78"/>
      <sz val="9.5"/>
    </font>
    <font>
      <name val="Calibri"/>
      <b val="1"/>
      <color rgb="001A2744"/>
      <sz val="9.5"/>
    </font>
  </fonts>
  <fills count="9">
    <fill>
      <patternFill/>
    </fill>
    <fill>
      <patternFill patternType="gray125"/>
    </fill>
    <fill>
      <patternFill patternType="solid">
        <fgColor rgb="005E7D63"/>
      </patternFill>
    </fill>
    <fill>
      <patternFill patternType="solid">
        <fgColor rgb="00FEF6E9"/>
      </patternFill>
    </fill>
    <fill>
      <patternFill patternType="solid">
        <fgColor rgb="00CFE6E8"/>
      </patternFill>
    </fill>
    <fill>
      <patternFill patternType="solid">
        <fgColor rgb="00E8943A"/>
      </patternFill>
    </fill>
    <fill>
      <patternFill patternType="solid">
        <fgColor rgb="002A7F8E"/>
      </patternFill>
    </fill>
    <fill>
      <patternFill patternType="solid">
        <fgColor rgb="001A2744"/>
      </patternFill>
    </fill>
    <fill>
      <patternFill patternType="solid">
        <fgColor rgb="00F9DEAC"/>
      </patternFill>
    </fill>
  </fills>
  <borders count="2">
    <border>
      <left/>
      <right/>
      <top/>
      <bottom/>
      <diagonal/>
    </border>
    <border>
      <left style="thin">
        <color rgb="00877E6E"/>
      </left>
      <right style="thin">
        <color rgb="00877E6E"/>
      </right>
      <top style="thin">
        <color rgb="00877E6E"/>
      </top>
      <bottom style="thin">
        <color rgb="00877E6E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center"/>
    </xf>
    <xf numFmtId="0" fontId="10" fillId="0" borderId="0" applyAlignment="1" pivotButton="0" quotePrefix="0" xfId="0">
      <alignment vertical="center" wrapText="1"/>
    </xf>
    <xf numFmtId="164" fontId="11" fillId="3" borderId="1" applyAlignment="1" pivotButton="0" quotePrefix="0" xfId="0">
      <alignment horizontal="right" vertical="center"/>
    </xf>
    <xf numFmtId="0" fontId="12" fillId="0" borderId="0" applyAlignment="1" pivotButton="0" quotePrefix="0" xfId="0">
      <alignment vertical="center" wrapText="1"/>
    </xf>
    <xf numFmtId="164" fontId="13" fillId="4" borderId="1" applyAlignment="1" pivotButton="0" quotePrefix="0" xfId="0">
      <alignment horizontal="right" vertical="center"/>
    </xf>
    <xf numFmtId="1" fontId="11" fillId="3" borderId="1" applyAlignment="1" pivotButton="0" quotePrefix="0" xfId="0">
      <alignment horizontal="right" vertical="center"/>
    </xf>
    <xf numFmtId="0" fontId="10" fillId="5" borderId="0" applyAlignment="1" pivotButton="0" quotePrefix="0" xfId="0">
      <alignment horizontal="center" vertical="center"/>
    </xf>
    <xf numFmtId="0" fontId="3" fillId="6" borderId="0" applyAlignment="1" pivotButton="0" quotePrefix="0" xfId="0">
      <alignment horizontal="center" vertical="center"/>
    </xf>
    <xf numFmtId="0" fontId="15" fillId="7" borderId="1" applyAlignment="1" pivotButton="0" quotePrefix="0" xfId="0">
      <alignment horizontal="left" vertical="center" wrapText="1"/>
    </xf>
    <xf numFmtId="0" fontId="15" fillId="7" borderId="1" applyAlignment="1" pivotButton="0" quotePrefix="0" xfId="0">
      <alignment horizontal="center" vertical="center" wrapText="1"/>
    </xf>
    <xf numFmtId="0" fontId="16" fillId="3" borderId="1" applyAlignment="1" pivotButton="0" quotePrefix="0" xfId="0">
      <alignment vertical="center"/>
    </xf>
    <xf numFmtId="0" fontId="17" fillId="3" borderId="1" applyAlignment="1" pivotButton="0" quotePrefix="0" xfId="0">
      <alignment vertical="center"/>
    </xf>
    <xf numFmtId="0" fontId="18" fillId="3" borderId="1" applyAlignment="1" pivotButton="0" quotePrefix="0" xfId="0">
      <alignment vertical="center"/>
    </xf>
    <xf numFmtId="165" fontId="17" fillId="3" borderId="1" applyAlignment="1" pivotButton="0" quotePrefix="0" xfId="0">
      <alignment horizontal="right" vertical="center"/>
    </xf>
    <xf numFmtId="0" fontId="19" fillId="3" borderId="1" applyAlignment="1" pivotButton="0" quotePrefix="0" xfId="0">
      <alignment vertical="center"/>
    </xf>
    <xf numFmtId="1" fontId="17" fillId="3" borderId="1" applyAlignment="1" pivotButton="0" quotePrefix="0" xfId="0">
      <alignment horizontal="center" vertical="center"/>
    </xf>
    <xf numFmtId="164" fontId="19" fillId="3" borderId="1" applyAlignment="1" pivotButton="0" quotePrefix="0" xfId="0">
      <alignment horizontal="right" vertical="center"/>
    </xf>
    <xf numFmtId="0" fontId="19" fillId="3" borderId="1" applyAlignment="1" pivotButton="0" quotePrefix="0" xfId="0">
      <alignment horizontal="center" vertical="center"/>
    </xf>
    <xf numFmtId="0" fontId="18" fillId="3" borderId="1" applyAlignment="1" pivotButton="0" quotePrefix="0" xfId="0">
      <alignment vertical="center" wrapText="1"/>
    </xf>
    <xf numFmtId="164" fontId="21" fillId="4" borderId="1" applyAlignment="1" pivotButton="0" quotePrefix="0" xfId="0">
      <alignment horizontal="right" vertical="center"/>
    </xf>
    <xf numFmtId="166" fontId="22" fillId="4" borderId="1" applyAlignment="1" pivotButton="0" quotePrefix="0" xfId="0">
      <alignment horizontal="center" vertical="center"/>
    </xf>
    <xf numFmtId="0" fontId="23" fillId="4" borderId="1" applyAlignment="1" pivotButton="0" quotePrefix="0" xfId="0">
      <alignment horizontal="center" vertical="center"/>
    </xf>
    <xf numFmtId="165" fontId="22" fillId="4" borderId="1" applyAlignment="1" pivotButton="0" quotePrefix="0" xfId="0">
      <alignment horizontal="right" vertical="center"/>
    </xf>
    <xf numFmtId="167" fontId="22" fillId="4" borderId="1" applyAlignment="1" pivotButton="0" quotePrefix="0" xfId="0">
      <alignment horizontal="right" vertical="center"/>
    </xf>
    <xf numFmtId="0" fontId="20" fillId="0" borderId="0" pivotButton="0" quotePrefix="0" xfId="0"/>
    <xf numFmtId="164" fontId="20" fillId="0" borderId="0" pivotButton="0" quotePrefix="0" xfId="0"/>
    <xf numFmtId="0" fontId="10" fillId="8" borderId="0" applyAlignment="1" pivotButton="0" quotePrefix="0" xfId="0">
      <alignment vertical="center"/>
    </xf>
    <xf numFmtId="165" fontId="23" fillId="4" borderId="1" applyAlignment="1" pivotButton="0" quotePrefix="0" xfId="0">
      <alignment horizontal="right" vertical="center"/>
    </xf>
    <xf numFmtId="167" fontId="23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5">
    <dxf>
      <font>
        <b val="1"/>
        <color rgb="001A2744"/>
      </font>
      <fill>
        <patternFill patternType="solid">
          <fgColor rgb="00F9DEAC"/>
          <bgColor rgb="00F9DEAC"/>
        </patternFill>
      </fill>
    </dxf>
    <dxf>
      <font>
        <b val="1"/>
        <color rgb="002A2F3A"/>
      </font>
      <fill>
        <patternFill patternType="solid">
          <fgColor rgb="00FFFFFF"/>
          <bgColor rgb="00FFFFFF"/>
        </patternFill>
      </fill>
    </dxf>
    <dxf>
      <font>
        <b val="1"/>
        <color rgb="005C6470"/>
      </font>
      <fill>
        <patternFill patternType="solid">
          <fgColor rgb="00F4F2EE"/>
          <bgColor rgb="00F4F2EE"/>
        </patternFill>
      </fill>
    </dxf>
    <dxf>
      <font>
        <b val="1"/>
        <color rgb="001A2744"/>
      </font>
      <fill>
        <patternFill patternType="solid">
          <fgColor rgb="00F6C7B6"/>
          <bgColor rgb="00F6C7B6"/>
        </patternFill>
      </fill>
    </dxf>
    <dxf>
      <font>
        <b val="1"/>
        <color rgb="001A2744"/>
      </font>
      <fill>
        <patternFill patternType="solid">
          <fgColor rgb="00F0A48C"/>
          <bgColor rgb="00F0A48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rdentworkshop.com/products/bill-tracker-excel/?utm_source=product_file&amp;utm_medium=product&amp;utm_campaign=bill-tracker&amp;utm_content=lite-readme" TargetMode="External" Id="rId1"/><Relationship Type="http://schemas.openxmlformats.org/officeDocument/2006/relationships/hyperlink" Target="https://www.ardentworkshop.com/?utm_source=product_file&amp;utm_medium=product&amp;utm_campaign=bill-tracker&amp;utm_content=lite-readme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B3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2" customWidth="1" min="2" max="2"/>
  </cols>
  <sheetData>
    <row r="1" ht="32" customHeight="1">
      <c r="B1" s="1" t="inlineStr">
        <is>
          <t>Free Bill Tracker</t>
        </is>
      </c>
    </row>
    <row r="2" ht="36.45" customHeight="1">
      <c r="B2" s="2" t="inlineStr">
        <is>
          <t>A free taste of the Bill Tracker: one tab that works out when each bill is next due, how many days away that is, and what every bill costs per month and per year.</t>
        </is>
      </c>
    </row>
    <row r="4" ht="20" customHeight="1">
      <c r="B4" s="3" t="inlineStr">
        <is>
          <t>HOW TO USE IT</t>
        </is>
      </c>
    </row>
    <row r="5" ht="36.45" customHeight="1">
      <c r="B5" s="2" t="inlineStr">
        <is>
          <t>1.  Clear the as-of date at the top of Bills. It is pre-filled so the example reads the same on any day; once it is blank, the sheet runs on today's date.</t>
        </is>
      </c>
    </row>
    <row r="6" ht="21.225" customHeight="1">
      <c r="B6" s="2" t="inlineStr">
        <is>
          <t>2.  Type over the example bills with your own — name, amount, how often, and one real due date.</t>
        </is>
      </c>
    </row>
    <row r="7" ht="51.675" customHeight="1">
      <c r="B7" s="2" t="inlineStr">
        <is>
          <t>3.  Read Next due and Due status (the teal columns). The total row adds up your active bills per month and per year. Next due moves on by itself once a date passes; this sheet does not record whether you paid, so it will not flag an unpaid bill.</t>
        </is>
      </c>
    </row>
    <row r="9" ht="20" customHeight="1">
      <c r="B9" s="3" t="inlineStr">
        <is>
          <t>THE EIGHT FREQUENCIES</t>
        </is>
      </c>
    </row>
    <row r="10" ht="21.225" customHeight="1">
      <c r="B10" s="2" t="inlineStr">
        <is>
          <t>Weekly, Every 2 weeks, Twice a month, Monthly, Every 2 months, Quarterly, Twice a year, Annual.</t>
        </is>
      </c>
    </row>
    <row r="11" ht="36.45" customHeight="1">
      <c r="B11" s="2" t="inlineStr">
        <is>
          <t>Every 2 weeks is a true 14-day cycle counted from the First due date you type, not a loose 'twice a month'. Twice a month uses the Due day and the 2nd day.</t>
        </is>
      </c>
    </row>
    <row r="12" ht="36.45" customHeight="1">
      <c r="B12" s="2" t="inlineStr">
        <is>
          <t>Due day can be 1–31. A bill due on the 29th, 30th or 31st lands on the last day of a shorter month and is back on its day the month after — it never drifts.</t>
        </is>
      </c>
    </row>
    <row r="13" ht="21.225" customHeight="1">
      <c r="B13" s="2" t="inlineStr">
        <is>
          <t>Leave 2nd day blank on a twice-a-month bill and it uses the day 15 days after (or before) the Due day.</t>
        </is>
      </c>
    </row>
    <row r="14" ht="36.45" customHeight="1">
      <c r="B14" s="2" t="inlineStr">
        <is>
          <t>First due date is ONE real due date, and every active bill needs one — without it the row shows Needs details. For weekly, every-2-weeks, every-2-months, quarterly, twice-a-year and annual bills it also fixes the cycle.</t>
        </is>
      </c>
    </row>
    <row r="16" ht="20" customHeight="1">
      <c r="B16" s="3" t="inlineStr">
        <is>
          <t>THE EXAMPLE DATA</t>
        </is>
      </c>
    </row>
    <row r="17" ht="36.45" customHeight="1">
      <c r="B17" s="4" t="inlineStr">
        <is>
          <t>A fictional two-earner household. Every bill name, payee and amount is invented for illustration. Replace it with your own.</t>
        </is>
      </c>
    </row>
    <row r="19" ht="20" customHeight="1">
      <c r="B19" s="3" t="inlineStr">
        <is>
          <t>WHAT THE FULL BILL TRACKER ADDS</t>
        </is>
      </c>
    </row>
    <row r="20" ht="36.45" customHeight="1">
      <c r="B20" s="5" t="inlineStr">
        <is>
          <t>The full Bill Tracker answers the next question: which paycheck covers each bill, and will your balance dip below your cushion before payday?</t>
        </is>
      </c>
    </row>
    <row r="21" ht="21.225" customHeight="1">
      <c r="B21" s="2" t="inlineStr">
        <is>
          <t>•  Which paycheck pays which bill, with what is left after each check.</t>
        </is>
      </c>
    </row>
    <row r="22" ht="21.225" customHeight="1">
      <c r="B22" s="2" t="inlineStr">
        <is>
          <t>•  A 90-day running balance with its low point and the date it hits.</t>
        </is>
      </c>
    </row>
    <row r="23" ht="21.225" customHeight="1">
      <c r="B23" s="2" t="inlineStr">
        <is>
          <t>•  On time or late, worked out from the payments you record.</t>
        </is>
      </c>
    </row>
    <row r="24" ht="21.225" customHeight="1">
      <c r="B24" s="2" t="inlineStr">
        <is>
          <t>•  A monthly set-aside for the bills that only come due a few times a year.</t>
        </is>
      </c>
    </row>
    <row r="25" ht="21.225" customHeight="1">
      <c r="B25" s="2" t="inlineStr">
        <is>
          <t>•  Price-increase tracking, so a bill that crept up shows its yearly cost.</t>
        </is>
      </c>
    </row>
    <row r="26" ht="21.225" customHeight="1">
      <c r="B26" s="2" t="inlineStr">
        <is>
          <t>•  A month view of what is due when, and a one-page summary.</t>
        </is>
      </c>
    </row>
    <row r="27" ht="22" customHeight="1">
      <c r="B27" s="6" t="inlineStr">
        <is>
          <t>Get the full Bill Tracker</t>
        </is>
      </c>
    </row>
    <row r="28" ht="22" customHeight="1">
      <c r="B28" s="7" t="inlineStr">
        <is>
          <t>More from Ardent Workshop</t>
        </is>
      </c>
    </row>
    <row r="30" ht="20" customHeight="1">
      <c r="B30" s="3" t="inlineStr">
        <is>
          <t>WORKS IN</t>
        </is>
      </c>
    </row>
    <row r="31" ht="36.45" customHeight="1">
      <c r="B31" s="2" t="inlineStr">
        <is>
          <t>Excel or LibreOffice. For Google Sheets, open a blank sheet, then File → Import → Upload this file and choose Replace spreadsheet.</t>
        </is>
      </c>
    </row>
    <row r="33" ht="21" customHeight="1">
      <c r="B33" s="8" t="inlineStr">
        <is>
          <t>Not financial advice. The example household is fictional. Free to use; please don't resell or redistribute.</t>
        </is>
      </c>
    </row>
  </sheetData>
  <hyperlinks>
    <hyperlink xmlns:r="http://schemas.openxmlformats.org/officeDocument/2006/relationships" ref="B27" r:id="rId1"/>
    <hyperlink xmlns:r="http://schemas.openxmlformats.org/officeDocument/2006/relationships" ref="B28" r:id="rId2"/>
  </hyperlinks>
  <printOptions horizontalCentered="1"/>
  <pageMargins left="0.5" right="0.5" top="0.5" bottom="0.5" header="0.3" footer="0.3"/>
  <pageSetup orientation="portrait"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Y27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22" customWidth="1" min="3" max="3"/>
    <col width="11" customWidth="1" min="4" max="4"/>
    <col width="14" customWidth="1" min="5" max="5"/>
    <col width="7" customWidth="1" min="6" max="6"/>
    <col width="8" customWidth="1" min="7" max="7"/>
    <col width="13" customWidth="1" min="8" max="8"/>
    <col width="11" customWidth="1" min="9" max="9"/>
    <col width="26" customWidth="1" min="10" max="10"/>
    <col width="13" customWidth="1" min="11" max="11"/>
    <col width="8" customWidth="1" min="12" max="12"/>
    <col width="14" customWidth="1" min="13" max="13"/>
    <col width="11" customWidth="1" min="14" max="14"/>
    <col width="11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</cols>
  <sheetData>
    <row r="1" ht="28" customHeight="1">
      <c r="A1" s="9" t="inlineStr">
        <is>
          <t>BILLS</t>
        </is>
      </c>
    </row>
    <row r="2" ht="53" customHeight="1">
      <c r="A2" s="8" t="inlineStr">
        <is>
          <t>Every bill once. Type in the orange cells; the teal cells work out the next due date, days until, due status and monthly/annual cost. Due day can be 1–31: a bill due the 31st lands on the last day of a shorter month and is back on the 31st the month after. “First due date” is ONE real due date, required on every active bill — it also fixes the cycle for weekly, every-2-weeks, every-2-months, quarterly, twice-a-year and annual bills.</t>
        </is>
      </c>
    </row>
    <row r="4" ht="24" customHeight="1">
      <c r="A4" s="10" t="inlineStr">
        <is>
          <t>As-of date override</t>
        </is>
      </c>
      <c r="C4" s="11">
        <f>DATE(2026,10,5)</f>
        <v/>
      </c>
      <c r="D4" s="12" t="inlineStr">
        <is>
          <t>EXAMPLE ONLY. Leave this BLANK to run on today's date. While it holds a date, the whole tab pretends that is today.</t>
        </is>
      </c>
    </row>
    <row r="5" ht="24" customHeight="1">
      <c r="A5" s="10" t="inlineStr">
        <is>
          <t>As-of date in use (auto)</t>
        </is>
      </c>
      <c r="C5" s="13">
        <f>IF(C4="",TODAY(),C4)</f>
        <v/>
      </c>
      <c r="D5" s="12" t="inlineStr">
        <is>
          <t>Today, unless the override above holds a date.</t>
        </is>
      </c>
    </row>
    <row r="6" ht="24" customHeight="1">
      <c r="A6" s="10" t="inlineStr">
        <is>
          <t>Due-soon window (days)</t>
        </is>
      </c>
      <c r="C6" s="14" t="n">
        <v>7</v>
      </c>
      <c r="D6" s="12" t="inlineStr">
        <is>
          <t>Bills due within this many days show as Due soon.</t>
        </is>
      </c>
    </row>
    <row r="8" ht="18" customHeight="1">
      <c r="A8" s="15" t="inlineStr">
        <is>
          <t>YOU TYPE</t>
        </is>
      </c>
      <c r="K8" s="16" t="inlineStr">
        <is>
          <t>CALCULATED (auto)</t>
        </is>
      </c>
    </row>
    <row r="9" ht="44" customHeight="1">
      <c r="A9" s="17" t="inlineStr">
        <is>
          <t>Bill</t>
        </is>
      </c>
      <c r="B9" s="17" t="inlineStr">
        <is>
          <t>Category</t>
        </is>
      </c>
      <c r="C9" s="17" t="inlineStr">
        <is>
          <t>Payee / website</t>
        </is>
      </c>
      <c r="D9" s="18" t="inlineStr">
        <is>
          <t>Amount</t>
        </is>
      </c>
      <c r="E9" s="17" t="inlineStr">
        <is>
          <t>Frequency</t>
        </is>
      </c>
      <c r="F9" s="18" t="inlineStr">
        <is>
          <t>Due day (1–31)</t>
        </is>
      </c>
      <c r="G9" s="18" t="inlineStr">
        <is>
          <t>2nd day (twice a month)</t>
        </is>
      </c>
      <c r="H9" s="18" t="inlineStr">
        <is>
          <t>First due date (one real one)</t>
        </is>
      </c>
      <c r="I9" s="17" t="inlineStr">
        <is>
          <t>Status</t>
        </is>
      </c>
      <c r="J9" s="17" t="inlineStr">
        <is>
          <t>Notes</t>
        </is>
      </c>
      <c r="K9" s="18" t="inlineStr">
        <is>
          <t>Next due (auto)</t>
        </is>
      </c>
      <c r="L9" s="18" t="inlineStr">
        <is>
          <t>Days until (auto)</t>
        </is>
      </c>
      <c r="M9" s="17" t="inlineStr">
        <is>
          <t>Due status (auto)</t>
        </is>
      </c>
      <c r="N9" s="18" t="inlineStr">
        <is>
          <t>Monthly equiv. (auto)</t>
        </is>
      </c>
      <c r="O9" s="18" t="inlineStr">
        <is>
          <t>Annual (auto)</t>
        </is>
      </c>
    </row>
    <row r="10" ht="20" customHeight="1">
      <c r="A10" s="19" t="inlineStr">
        <is>
          <t>Rent</t>
        </is>
      </c>
      <c r="B10" s="20" t="inlineStr">
        <is>
          <t>Housing</t>
        </is>
      </c>
      <c r="C10" s="21" t="inlineStr">
        <is>
          <t>Landlord leasing portal</t>
        </is>
      </c>
      <c r="D10" s="22" t="n">
        <v>1650</v>
      </c>
      <c r="E10" s="23" t="inlineStr">
        <is>
          <t>Monthly</t>
        </is>
      </c>
      <c r="F10" s="24" t="n">
        <v>1</v>
      </c>
      <c r="G10" s="24" t="n"/>
      <c r="H10" s="25">
        <f>DATE(2026,1,1)</f>
        <v/>
      </c>
      <c r="I10" s="26" t="inlineStr">
        <is>
          <t>Active</t>
        </is>
      </c>
      <c r="J10" s="27" t="inlineStr">
        <is>
          <t>Late fee after the 3rd</t>
        </is>
      </c>
      <c r="K10" s="28">
        <f>IF(P10=0,"",IF(R10&gt;0,H10+R10*ROUNDUP(MAX(0,$C$5-H10)/R10,0),IF(U10=1,IF(DATE(YEAR(MAX($C$5,H10)),MONTH(MAX($C$5,H10))+0,MIN(MIN(S10,T10),DAY(DATE(YEAR(MAX($C$5,H10)),MONTH(MAX($C$5,H10))+0+1,0))))&gt;=MAX($C$5,H10),DATE(YEAR(MAX($C$5,H10)),MONTH(MAX($C$5,H10))+0,MIN(MIN(S10,T10),DAY(DATE(YEAR(MAX($C$5,H10)),MONTH(MAX($C$5,H10))+0+1,0)))),IF(DATE(YEAR(MAX($C$5,H10)),MONTH(MAX($C$5,H10))+0,MIN(MAX(S10,T10),DAY(DATE(YEAR(MAX($C$5,H10)),MONTH(MAX($C$5,H10))+0+1,0))))&gt;=MAX($C$5,H10),DATE(YEAR(MAX($C$5,H10)),MONTH(MAX($C$5,H10))+0,MIN(MAX(S10,T10),DAY(DATE(YEAR(MAX($C$5,H10)),MONTH(MAX($C$5,H10))+0+1,0)))),DATE(YEAR(MAX($C$5,H10)),MONTH(MAX($C$5,H10))+1,MIN(MIN(S10,T10),DAY(DATE(YEAR(MAX($C$5,H10)),MONTH(MAX($C$5,H10))+1+1,0)))))),IF(W10&gt;=MAX($C$5,H10),W10,X10))))</f>
        <v/>
      </c>
      <c r="L10" s="29">
        <f>IF(K10="","",K10-$C$5)</f>
        <v/>
      </c>
      <c r="M10" s="30">
        <f>IF(A10="","",IF(COUNTIF($A$10:$A$24,A10)&gt;1,"Duplicate name",IF(I10&lt;&gt;"Active","Not active",IF(P10=0,"Needs details",IF(L10=0,"Due today",IF(L10&lt;=$C$6,"Due soon","Upcoming"))))))</f>
        <v/>
      </c>
      <c r="N10" s="31">
        <f>IF(OR(D10="",Y10=0),"",D10*Y10/12)</f>
        <v/>
      </c>
      <c r="O10" s="32">
        <f>IF(N10="","",N10*12)</f>
        <v/>
      </c>
      <c r="P10" s="33">
        <f>IF(AND(I10="Active",A10&lt;&gt;"",D10&lt;&gt;"",E10&lt;&gt;"",H10&lt;&gt;""),1,0)</f>
        <v/>
      </c>
      <c r="Q10" s="33">
        <f>IF(E10="Monthly",1,IF(E10="Every 2 months",2,IF(E10="Quarterly",3,IF(E10="Twice a year",6,IF(E10="Annual",12,0)))))</f>
        <v/>
      </c>
      <c r="R10" s="33">
        <f>IF(E10="Weekly",7,IF(E10="Every 2 weeks",14,0))</f>
        <v/>
      </c>
      <c r="S10" s="33">
        <f>IF(H10="","",IF(F10="",DAY(H10),F10))</f>
        <v/>
      </c>
      <c r="T10" s="33">
        <f>IF(S10="","",IF(G10&lt;&gt;"",G10,IF(S10&gt;15,S10-15,S10+15)))</f>
        <v/>
      </c>
      <c r="U10" s="33">
        <f>IF(E10="Twice a month",1,0)</f>
        <v/>
      </c>
      <c r="V10" s="33">
        <f>IF(OR(P10=0,Q10=0),"",ROUNDUP(MAX(0,(YEAR($C$5)-YEAR(H10))*12+MONTH($C$5)-MONTH(H10))/Q10,0)*Q10)</f>
        <v/>
      </c>
      <c r="W10" s="34">
        <f>IF(V10="","",DATE(YEAR(H10),MONTH(H10)+V10,MIN(S10,DAY(DATE(YEAR(H10),MONTH(H10)+V10+1,0)))))</f>
        <v/>
      </c>
      <c r="X10" s="34">
        <f>IF(V10="","",DATE(YEAR(H10),MONTH(H10)+V10+Q10,MIN(S10,DAY(DATE(YEAR(H10),MONTH(H10)+V10+Q10+1,0)))))</f>
        <v/>
      </c>
      <c r="Y10" s="33">
        <f>IF(E10="",0,IF(E10="Weekly",52,IF(E10="Every 2 weeks",26,IF(E10="Twice a month",24,IF(Q10&gt;0,12/Q10,0)))))</f>
        <v/>
      </c>
    </row>
    <row r="11" ht="30" customHeight="1">
      <c r="A11" s="19" t="inlineStr">
        <is>
          <t>Electric</t>
        </is>
      </c>
      <c r="B11" s="20" t="inlineStr">
        <is>
          <t>Utilities</t>
        </is>
      </c>
      <c r="C11" s="21" t="inlineStr">
        <is>
          <t>Electric utility - online account</t>
        </is>
      </c>
      <c r="D11" s="22" t="n">
        <v>118</v>
      </c>
      <c r="E11" s="23" t="inlineStr">
        <is>
          <t>Monthly</t>
        </is>
      </c>
      <c r="F11" s="24" t="n">
        <v>18</v>
      </c>
      <c r="G11" s="24" t="n"/>
      <c r="H11" s="25">
        <f>DATE(2026,1,18)</f>
        <v/>
      </c>
      <c r="I11" s="26" t="inlineStr">
        <is>
          <t>Active</t>
        </is>
      </c>
      <c r="J11" s="27" t="inlineStr">
        <is>
          <t>Budget billing would even this out</t>
        </is>
      </c>
      <c r="K11" s="28">
        <f>IF(P11=0,"",IF(R11&gt;0,H11+R11*ROUNDUP(MAX(0,$C$5-H11)/R11,0),IF(U11=1,IF(DATE(YEAR(MAX($C$5,H11)),MONTH(MAX($C$5,H11))+0,MIN(MIN(S11,T11),DAY(DATE(YEAR(MAX($C$5,H11)),MONTH(MAX($C$5,H11))+0+1,0))))&gt;=MAX($C$5,H11),DATE(YEAR(MAX($C$5,H11)),MONTH(MAX($C$5,H11))+0,MIN(MIN(S11,T11),DAY(DATE(YEAR(MAX($C$5,H11)),MONTH(MAX($C$5,H11))+0+1,0)))),IF(DATE(YEAR(MAX($C$5,H11)),MONTH(MAX($C$5,H11))+0,MIN(MAX(S11,T11),DAY(DATE(YEAR(MAX($C$5,H11)),MONTH(MAX($C$5,H11))+0+1,0))))&gt;=MAX($C$5,H11),DATE(YEAR(MAX($C$5,H11)),MONTH(MAX($C$5,H11))+0,MIN(MAX(S11,T11),DAY(DATE(YEAR(MAX($C$5,H11)),MONTH(MAX($C$5,H11))+0+1,0)))),DATE(YEAR(MAX($C$5,H11)),MONTH(MAX($C$5,H11))+1,MIN(MIN(S11,T11),DAY(DATE(YEAR(MAX($C$5,H11)),MONTH(MAX($C$5,H11))+1+1,0)))))),IF(W11&gt;=MAX($C$5,H11),W11,X11))))</f>
        <v/>
      </c>
      <c r="L11" s="29">
        <f>IF(K11="","",K11-$C$5)</f>
        <v/>
      </c>
      <c r="M11" s="30">
        <f>IF(A11="","",IF(COUNTIF($A$10:$A$24,A11)&gt;1,"Duplicate name",IF(I11&lt;&gt;"Active","Not active",IF(P11=0,"Needs details",IF(L11=0,"Due today",IF(L11&lt;=$C$6,"Due soon","Upcoming"))))))</f>
        <v/>
      </c>
      <c r="N11" s="31">
        <f>IF(OR(D11="",Y11=0),"",D11*Y11/12)</f>
        <v/>
      </c>
      <c r="O11" s="32">
        <f>IF(N11="","",N11*12)</f>
        <v/>
      </c>
      <c r="P11" s="33">
        <f>IF(AND(I11="Active",A11&lt;&gt;"",D11&lt;&gt;"",E11&lt;&gt;"",H11&lt;&gt;""),1,0)</f>
        <v/>
      </c>
      <c r="Q11" s="33">
        <f>IF(E11="Monthly",1,IF(E11="Every 2 months",2,IF(E11="Quarterly",3,IF(E11="Twice a year",6,IF(E11="Annual",12,0)))))</f>
        <v/>
      </c>
      <c r="R11" s="33">
        <f>IF(E11="Weekly",7,IF(E11="Every 2 weeks",14,0))</f>
        <v/>
      </c>
      <c r="S11" s="33">
        <f>IF(H11="","",IF(F11="",DAY(H11),F11))</f>
        <v/>
      </c>
      <c r="T11" s="33">
        <f>IF(S11="","",IF(G11&lt;&gt;"",G11,IF(S11&gt;15,S11-15,S11+15)))</f>
        <v/>
      </c>
      <c r="U11" s="33">
        <f>IF(E11="Twice a month",1,0)</f>
        <v/>
      </c>
      <c r="V11" s="33">
        <f>IF(OR(P11=0,Q11=0),"",ROUNDUP(MAX(0,(YEAR($C$5)-YEAR(H11))*12+MONTH($C$5)-MONTH(H11))/Q11,0)*Q11)</f>
        <v/>
      </c>
      <c r="W11" s="34">
        <f>IF(V11="","",DATE(YEAR(H11),MONTH(H11)+V11,MIN(S11,DAY(DATE(YEAR(H11),MONTH(H11)+V11+1,0)))))</f>
        <v/>
      </c>
      <c r="X11" s="34">
        <f>IF(V11="","",DATE(YEAR(H11),MONTH(H11)+V11+Q11,MIN(S11,DAY(DATE(YEAR(H11),MONTH(H11)+V11+Q11+1,0)))))</f>
        <v/>
      </c>
      <c r="Y11" s="33">
        <f>IF(E11="",0,IF(E11="Weekly",52,IF(E11="Every 2 weeks",26,IF(E11="Twice a month",24,IF(Q11&gt;0,12/Q11,0)))))</f>
        <v/>
      </c>
    </row>
    <row r="12" ht="20" customHeight="1">
      <c r="A12" s="19" t="inlineStr">
        <is>
          <t>Natural gas</t>
        </is>
      </c>
      <c r="B12" s="20" t="inlineStr">
        <is>
          <t>Utilities</t>
        </is>
      </c>
      <c r="C12" s="21" t="inlineStr">
        <is>
          <t>Gas utility - online account</t>
        </is>
      </c>
      <c r="D12" s="22" t="n">
        <v>64</v>
      </c>
      <c r="E12" s="23" t="inlineStr">
        <is>
          <t>Monthly</t>
        </is>
      </c>
      <c r="F12" s="24" t="n">
        <v>22</v>
      </c>
      <c r="G12" s="24" t="n"/>
      <c r="H12" s="25">
        <f>DATE(2026,1,22)</f>
        <v/>
      </c>
      <c r="I12" s="26" t="inlineStr">
        <is>
          <t>Active</t>
        </is>
      </c>
      <c r="J12" s="27" t="n"/>
      <c r="K12" s="28">
        <f>IF(P12=0,"",IF(R12&gt;0,H12+R12*ROUNDUP(MAX(0,$C$5-H12)/R12,0),IF(U12=1,IF(DATE(YEAR(MAX($C$5,H12)),MONTH(MAX($C$5,H12))+0,MIN(MIN(S12,T12),DAY(DATE(YEAR(MAX($C$5,H12)),MONTH(MAX($C$5,H12))+0+1,0))))&gt;=MAX($C$5,H12),DATE(YEAR(MAX($C$5,H12)),MONTH(MAX($C$5,H12))+0,MIN(MIN(S12,T12),DAY(DATE(YEAR(MAX($C$5,H12)),MONTH(MAX($C$5,H12))+0+1,0)))),IF(DATE(YEAR(MAX($C$5,H12)),MONTH(MAX($C$5,H12))+0,MIN(MAX(S12,T12),DAY(DATE(YEAR(MAX($C$5,H12)),MONTH(MAX($C$5,H12))+0+1,0))))&gt;=MAX($C$5,H12),DATE(YEAR(MAX($C$5,H12)),MONTH(MAX($C$5,H12))+0,MIN(MAX(S12,T12),DAY(DATE(YEAR(MAX($C$5,H12)),MONTH(MAX($C$5,H12))+0+1,0)))),DATE(YEAR(MAX($C$5,H12)),MONTH(MAX($C$5,H12))+1,MIN(MIN(S12,T12),DAY(DATE(YEAR(MAX($C$5,H12)),MONTH(MAX($C$5,H12))+1+1,0)))))),IF(W12&gt;=MAX($C$5,H12),W12,X12))))</f>
        <v/>
      </c>
      <c r="L12" s="29">
        <f>IF(K12="","",K12-$C$5)</f>
        <v/>
      </c>
      <c r="M12" s="30">
        <f>IF(A12="","",IF(COUNTIF($A$10:$A$24,A12)&gt;1,"Duplicate name",IF(I12&lt;&gt;"Active","Not active",IF(P12=0,"Needs details",IF(L12=0,"Due today",IF(L12&lt;=$C$6,"Due soon","Upcoming"))))))</f>
        <v/>
      </c>
      <c r="N12" s="31">
        <f>IF(OR(D12="",Y12=0),"",D12*Y12/12)</f>
        <v/>
      </c>
      <c r="O12" s="32">
        <f>IF(N12="","",N12*12)</f>
        <v/>
      </c>
      <c r="P12" s="33">
        <f>IF(AND(I12="Active",A12&lt;&gt;"",D12&lt;&gt;"",E12&lt;&gt;"",H12&lt;&gt;""),1,0)</f>
        <v/>
      </c>
      <c r="Q12" s="33">
        <f>IF(E12="Monthly",1,IF(E12="Every 2 months",2,IF(E12="Quarterly",3,IF(E12="Twice a year",6,IF(E12="Annual",12,0)))))</f>
        <v/>
      </c>
      <c r="R12" s="33">
        <f>IF(E12="Weekly",7,IF(E12="Every 2 weeks",14,0))</f>
        <v/>
      </c>
      <c r="S12" s="33">
        <f>IF(H12="","",IF(F12="",DAY(H12),F12))</f>
        <v/>
      </c>
      <c r="T12" s="33">
        <f>IF(S12="","",IF(G12&lt;&gt;"",G12,IF(S12&gt;15,S12-15,S12+15)))</f>
        <v/>
      </c>
      <c r="U12" s="33">
        <f>IF(E12="Twice a month",1,0)</f>
        <v/>
      </c>
      <c r="V12" s="33">
        <f>IF(OR(P12=0,Q12=0),"",ROUNDUP(MAX(0,(YEAR($C$5)-YEAR(H12))*12+MONTH($C$5)-MONTH(H12))/Q12,0)*Q12)</f>
        <v/>
      </c>
      <c r="W12" s="34">
        <f>IF(V12="","",DATE(YEAR(H12),MONTH(H12)+V12,MIN(S12,DAY(DATE(YEAR(H12),MONTH(H12)+V12+1,0)))))</f>
        <v/>
      </c>
      <c r="X12" s="34">
        <f>IF(V12="","",DATE(YEAR(H12),MONTH(H12)+V12+Q12,MIN(S12,DAY(DATE(YEAR(H12),MONTH(H12)+V12+Q12+1,0)))))</f>
        <v/>
      </c>
      <c r="Y12" s="33">
        <f>IF(E12="",0,IF(E12="Weekly",52,IF(E12="Every 2 weeks",26,IF(E12="Twice a month",24,IF(Q12&gt;0,12/Q12,0)))))</f>
        <v/>
      </c>
    </row>
    <row r="13" ht="30" customHeight="1">
      <c r="A13" s="19" t="inlineStr">
        <is>
          <t>Water &amp; sewer</t>
        </is>
      </c>
      <c r="B13" s="20" t="inlineStr">
        <is>
          <t>Utilities</t>
        </is>
      </c>
      <c r="C13" s="21" t="inlineStr">
        <is>
          <t>City utilities portal</t>
        </is>
      </c>
      <c r="D13" s="22" t="n">
        <v>96</v>
      </c>
      <c r="E13" s="23" t="inlineStr">
        <is>
          <t>Every 2 months</t>
        </is>
      </c>
      <c r="F13" s="24" t="n">
        <v>12</v>
      </c>
      <c r="G13" s="24" t="n"/>
      <c r="H13" s="25">
        <f>DATE(2026,2,12)</f>
        <v/>
      </c>
      <c r="I13" s="26" t="inlineStr">
        <is>
          <t>Active</t>
        </is>
      </c>
      <c r="J13" s="27" t="inlineStr">
        <is>
          <t>Billed Feb, Apr, Jun, Aug, Oct, Dec</t>
        </is>
      </c>
      <c r="K13" s="28">
        <f>IF(P13=0,"",IF(R13&gt;0,H13+R13*ROUNDUP(MAX(0,$C$5-H13)/R13,0),IF(U13=1,IF(DATE(YEAR(MAX($C$5,H13)),MONTH(MAX($C$5,H13))+0,MIN(MIN(S13,T13),DAY(DATE(YEAR(MAX($C$5,H13)),MONTH(MAX($C$5,H13))+0+1,0))))&gt;=MAX($C$5,H13),DATE(YEAR(MAX($C$5,H13)),MONTH(MAX($C$5,H13))+0,MIN(MIN(S13,T13),DAY(DATE(YEAR(MAX($C$5,H13)),MONTH(MAX($C$5,H13))+0+1,0)))),IF(DATE(YEAR(MAX($C$5,H13)),MONTH(MAX($C$5,H13))+0,MIN(MAX(S13,T13),DAY(DATE(YEAR(MAX($C$5,H13)),MONTH(MAX($C$5,H13))+0+1,0))))&gt;=MAX($C$5,H13),DATE(YEAR(MAX($C$5,H13)),MONTH(MAX($C$5,H13))+0,MIN(MAX(S13,T13),DAY(DATE(YEAR(MAX($C$5,H13)),MONTH(MAX($C$5,H13))+0+1,0)))),DATE(YEAR(MAX($C$5,H13)),MONTH(MAX($C$5,H13))+1,MIN(MIN(S13,T13),DAY(DATE(YEAR(MAX($C$5,H13)),MONTH(MAX($C$5,H13))+1+1,0)))))),IF(W13&gt;=MAX($C$5,H13),W13,X13))))</f>
        <v/>
      </c>
      <c r="L13" s="29">
        <f>IF(K13="","",K13-$C$5)</f>
        <v/>
      </c>
      <c r="M13" s="30">
        <f>IF(A13="","",IF(COUNTIF($A$10:$A$24,A13)&gt;1,"Duplicate name",IF(I13&lt;&gt;"Active","Not active",IF(P13=0,"Needs details",IF(L13=0,"Due today",IF(L13&lt;=$C$6,"Due soon","Upcoming"))))))</f>
        <v/>
      </c>
      <c r="N13" s="31">
        <f>IF(OR(D13="",Y13=0),"",D13*Y13/12)</f>
        <v/>
      </c>
      <c r="O13" s="32">
        <f>IF(N13="","",N13*12)</f>
        <v/>
      </c>
      <c r="P13" s="33">
        <f>IF(AND(I13="Active",A13&lt;&gt;"",D13&lt;&gt;"",E13&lt;&gt;"",H13&lt;&gt;""),1,0)</f>
        <v/>
      </c>
      <c r="Q13" s="33">
        <f>IF(E13="Monthly",1,IF(E13="Every 2 months",2,IF(E13="Quarterly",3,IF(E13="Twice a year",6,IF(E13="Annual",12,0)))))</f>
        <v/>
      </c>
      <c r="R13" s="33">
        <f>IF(E13="Weekly",7,IF(E13="Every 2 weeks",14,0))</f>
        <v/>
      </c>
      <c r="S13" s="33">
        <f>IF(H13="","",IF(F13="",DAY(H13),F13))</f>
        <v/>
      </c>
      <c r="T13" s="33">
        <f>IF(S13="","",IF(G13&lt;&gt;"",G13,IF(S13&gt;15,S13-15,S13+15)))</f>
        <v/>
      </c>
      <c r="U13" s="33">
        <f>IF(E13="Twice a month",1,0)</f>
        <v/>
      </c>
      <c r="V13" s="33">
        <f>IF(OR(P13=0,Q13=0),"",ROUNDUP(MAX(0,(YEAR($C$5)-YEAR(H13))*12+MONTH($C$5)-MONTH(H13))/Q13,0)*Q13)</f>
        <v/>
      </c>
      <c r="W13" s="34">
        <f>IF(V13="","",DATE(YEAR(H13),MONTH(H13)+V13,MIN(S13,DAY(DATE(YEAR(H13),MONTH(H13)+V13+1,0)))))</f>
        <v/>
      </c>
      <c r="X13" s="34">
        <f>IF(V13="","",DATE(YEAR(H13),MONTH(H13)+V13+Q13,MIN(S13,DAY(DATE(YEAR(H13),MONTH(H13)+V13+Q13+1,0)))))</f>
        <v/>
      </c>
      <c r="Y13" s="33">
        <f>IF(E13="",0,IF(E13="Weekly",52,IF(E13="Every 2 weeks",26,IF(E13="Twice a month",24,IF(Q13&gt;0,12/Q13,0)))))</f>
        <v/>
      </c>
    </row>
    <row r="14" ht="20" customHeight="1">
      <c r="A14" s="19" t="inlineStr">
        <is>
          <t>Trash &amp; recycling</t>
        </is>
      </c>
      <c r="B14" s="20" t="inlineStr">
        <is>
          <t>Utilities</t>
        </is>
      </c>
      <c r="C14" s="21" t="inlineStr">
        <is>
          <t>Hauler - pay by mail</t>
        </is>
      </c>
      <c r="D14" s="22" t="n">
        <v>87</v>
      </c>
      <c r="E14" s="23" t="inlineStr">
        <is>
          <t>Quarterly</t>
        </is>
      </c>
      <c r="F14" s="24" t="n">
        <v>10</v>
      </c>
      <c r="G14" s="24" t="n"/>
      <c r="H14" s="25">
        <f>DATE(2026,1,10)</f>
        <v/>
      </c>
      <c r="I14" s="26" t="inlineStr">
        <is>
          <t>Active</t>
        </is>
      </c>
      <c r="J14" s="27" t="inlineStr">
        <is>
          <t>Quarterly - set aside monthly</t>
        </is>
      </c>
      <c r="K14" s="28">
        <f>IF(P14=0,"",IF(R14&gt;0,H14+R14*ROUNDUP(MAX(0,$C$5-H14)/R14,0),IF(U14=1,IF(DATE(YEAR(MAX($C$5,H14)),MONTH(MAX($C$5,H14))+0,MIN(MIN(S14,T14),DAY(DATE(YEAR(MAX($C$5,H14)),MONTH(MAX($C$5,H14))+0+1,0))))&gt;=MAX($C$5,H14),DATE(YEAR(MAX($C$5,H14)),MONTH(MAX($C$5,H14))+0,MIN(MIN(S14,T14),DAY(DATE(YEAR(MAX($C$5,H14)),MONTH(MAX($C$5,H14))+0+1,0)))),IF(DATE(YEAR(MAX($C$5,H14)),MONTH(MAX($C$5,H14))+0,MIN(MAX(S14,T14),DAY(DATE(YEAR(MAX($C$5,H14)),MONTH(MAX($C$5,H14))+0+1,0))))&gt;=MAX($C$5,H14),DATE(YEAR(MAX($C$5,H14)),MONTH(MAX($C$5,H14))+0,MIN(MAX(S14,T14),DAY(DATE(YEAR(MAX($C$5,H14)),MONTH(MAX($C$5,H14))+0+1,0)))),DATE(YEAR(MAX($C$5,H14)),MONTH(MAX($C$5,H14))+1,MIN(MIN(S14,T14),DAY(DATE(YEAR(MAX($C$5,H14)),MONTH(MAX($C$5,H14))+1+1,0)))))),IF(W14&gt;=MAX($C$5,H14),W14,X14))))</f>
        <v/>
      </c>
      <c r="L14" s="29">
        <f>IF(K14="","",K14-$C$5)</f>
        <v/>
      </c>
      <c r="M14" s="30">
        <f>IF(A14="","",IF(COUNTIF($A$10:$A$24,A14)&gt;1,"Duplicate name",IF(I14&lt;&gt;"Active","Not active",IF(P14=0,"Needs details",IF(L14=0,"Due today",IF(L14&lt;=$C$6,"Due soon","Upcoming"))))))</f>
        <v/>
      </c>
      <c r="N14" s="31">
        <f>IF(OR(D14="",Y14=0),"",D14*Y14/12)</f>
        <v/>
      </c>
      <c r="O14" s="32">
        <f>IF(N14="","",N14*12)</f>
        <v/>
      </c>
      <c r="P14" s="33">
        <f>IF(AND(I14="Active",A14&lt;&gt;"",D14&lt;&gt;"",E14&lt;&gt;"",H14&lt;&gt;""),1,0)</f>
        <v/>
      </c>
      <c r="Q14" s="33">
        <f>IF(E14="Monthly",1,IF(E14="Every 2 months",2,IF(E14="Quarterly",3,IF(E14="Twice a year",6,IF(E14="Annual",12,0)))))</f>
        <v/>
      </c>
      <c r="R14" s="33">
        <f>IF(E14="Weekly",7,IF(E14="Every 2 weeks",14,0))</f>
        <v/>
      </c>
      <c r="S14" s="33">
        <f>IF(H14="","",IF(F14="",DAY(H14),F14))</f>
        <v/>
      </c>
      <c r="T14" s="33">
        <f>IF(S14="","",IF(G14&lt;&gt;"",G14,IF(S14&gt;15,S14-15,S14+15)))</f>
        <v/>
      </c>
      <c r="U14" s="33">
        <f>IF(E14="Twice a month",1,0)</f>
        <v/>
      </c>
      <c r="V14" s="33">
        <f>IF(OR(P14=0,Q14=0),"",ROUNDUP(MAX(0,(YEAR($C$5)-YEAR(H14))*12+MONTH($C$5)-MONTH(H14))/Q14,0)*Q14)</f>
        <v/>
      </c>
      <c r="W14" s="34">
        <f>IF(V14="","",DATE(YEAR(H14),MONTH(H14)+V14,MIN(S14,DAY(DATE(YEAR(H14),MONTH(H14)+V14+1,0)))))</f>
        <v/>
      </c>
      <c r="X14" s="34">
        <f>IF(V14="","",DATE(YEAR(H14),MONTH(H14)+V14+Q14,MIN(S14,DAY(DATE(YEAR(H14),MONTH(H14)+V14+Q14+1,0)))))</f>
        <v/>
      </c>
      <c r="Y14" s="33">
        <f>IF(E14="",0,IF(E14="Weekly",52,IF(E14="Every 2 weeks",26,IF(E14="Twice a month",24,IF(Q14&gt;0,12/Q14,0)))))</f>
        <v/>
      </c>
    </row>
    <row r="15" ht="30" customHeight="1">
      <c r="A15" s="19" t="inlineStr">
        <is>
          <t>Internet</t>
        </is>
      </c>
      <c r="B15" s="20" t="inlineStr">
        <is>
          <t>Phone &amp; internet</t>
        </is>
      </c>
      <c r="C15" s="21" t="inlineStr">
        <is>
          <t>Internet provider app</t>
        </is>
      </c>
      <c r="D15" s="22" t="n">
        <v>70</v>
      </c>
      <c r="E15" s="23" t="inlineStr">
        <is>
          <t>Monthly</t>
        </is>
      </c>
      <c r="F15" s="24" t="n">
        <v>9</v>
      </c>
      <c r="G15" s="24" t="n"/>
      <c r="H15" s="25">
        <f>DATE(2026,1,9)</f>
        <v/>
      </c>
      <c r="I15" s="26" t="inlineStr">
        <is>
          <t>Active</t>
        </is>
      </c>
      <c r="J15" s="27" t="inlineStr">
        <is>
          <t>Promo rate ended - call about a new plan</t>
        </is>
      </c>
      <c r="K15" s="28">
        <f>IF(P15=0,"",IF(R15&gt;0,H15+R15*ROUNDUP(MAX(0,$C$5-H15)/R15,0),IF(U15=1,IF(DATE(YEAR(MAX($C$5,H15)),MONTH(MAX($C$5,H15))+0,MIN(MIN(S15,T15),DAY(DATE(YEAR(MAX($C$5,H15)),MONTH(MAX($C$5,H15))+0+1,0))))&gt;=MAX($C$5,H15),DATE(YEAR(MAX($C$5,H15)),MONTH(MAX($C$5,H15))+0,MIN(MIN(S15,T15),DAY(DATE(YEAR(MAX($C$5,H15)),MONTH(MAX($C$5,H15))+0+1,0)))),IF(DATE(YEAR(MAX($C$5,H15)),MONTH(MAX($C$5,H15))+0,MIN(MAX(S15,T15),DAY(DATE(YEAR(MAX($C$5,H15)),MONTH(MAX($C$5,H15))+0+1,0))))&gt;=MAX($C$5,H15),DATE(YEAR(MAX($C$5,H15)),MONTH(MAX($C$5,H15))+0,MIN(MAX(S15,T15),DAY(DATE(YEAR(MAX($C$5,H15)),MONTH(MAX($C$5,H15))+0+1,0)))),DATE(YEAR(MAX($C$5,H15)),MONTH(MAX($C$5,H15))+1,MIN(MIN(S15,T15),DAY(DATE(YEAR(MAX($C$5,H15)),MONTH(MAX($C$5,H15))+1+1,0)))))),IF(W15&gt;=MAX($C$5,H15),W15,X15))))</f>
        <v/>
      </c>
      <c r="L15" s="29">
        <f>IF(K15="","",K15-$C$5)</f>
        <v/>
      </c>
      <c r="M15" s="30">
        <f>IF(A15="","",IF(COUNTIF($A$10:$A$24,A15)&gt;1,"Duplicate name",IF(I15&lt;&gt;"Active","Not active",IF(P15=0,"Needs details",IF(L15=0,"Due today",IF(L15&lt;=$C$6,"Due soon","Upcoming"))))))</f>
        <v/>
      </c>
      <c r="N15" s="31">
        <f>IF(OR(D15="",Y15=0),"",D15*Y15/12)</f>
        <v/>
      </c>
      <c r="O15" s="32">
        <f>IF(N15="","",N15*12)</f>
        <v/>
      </c>
      <c r="P15" s="33">
        <f>IF(AND(I15="Active",A15&lt;&gt;"",D15&lt;&gt;"",E15&lt;&gt;"",H15&lt;&gt;""),1,0)</f>
        <v/>
      </c>
      <c r="Q15" s="33">
        <f>IF(E15="Monthly",1,IF(E15="Every 2 months",2,IF(E15="Quarterly",3,IF(E15="Twice a year",6,IF(E15="Annual",12,0)))))</f>
        <v/>
      </c>
      <c r="R15" s="33">
        <f>IF(E15="Weekly",7,IF(E15="Every 2 weeks",14,0))</f>
        <v/>
      </c>
      <c r="S15" s="33">
        <f>IF(H15="","",IF(F15="",DAY(H15),F15))</f>
        <v/>
      </c>
      <c r="T15" s="33">
        <f>IF(S15="","",IF(G15&lt;&gt;"",G15,IF(S15&gt;15,S15-15,S15+15)))</f>
        <v/>
      </c>
      <c r="U15" s="33">
        <f>IF(E15="Twice a month",1,0)</f>
        <v/>
      </c>
      <c r="V15" s="33">
        <f>IF(OR(P15=0,Q15=0),"",ROUNDUP(MAX(0,(YEAR($C$5)-YEAR(H15))*12+MONTH($C$5)-MONTH(H15))/Q15,0)*Q15)</f>
        <v/>
      </c>
      <c r="W15" s="34">
        <f>IF(V15="","",DATE(YEAR(H15),MONTH(H15)+V15,MIN(S15,DAY(DATE(YEAR(H15),MONTH(H15)+V15+1,0)))))</f>
        <v/>
      </c>
      <c r="X15" s="34">
        <f>IF(V15="","",DATE(YEAR(H15),MONTH(H15)+V15+Q15,MIN(S15,DAY(DATE(YEAR(H15),MONTH(H15)+V15+Q15+1,0)))))</f>
        <v/>
      </c>
      <c r="Y15" s="33">
        <f>IF(E15="",0,IF(E15="Weekly",52,IF(E15="Every 2 weeks",26,IF(E15="Twice a month",24,IF(Q15&gt;0,12/Q15,0)))))</f>
        <v/>
      </c>
    </row>
    <row r="16" ht="30" customHeight="1">
      <c r="A16" s="19" t="inlineStr">
        <is>
          <t>Phone plan</t>
        </is>
      </c>
      <c r="B16" s="20" t="inlineStr">
        <is>
          <t>Phone &amp; internet</t>
        </is>
      </c>
      <c r="C16" s="21" t="inlineStr">
        <is>
          <t>Mobile carrier app</t>
        </is>
      </c>
      <c r="D16" s="22" t="n">
        <v>85</v>
      </c>
      <c r="E16" s="23" t="inlineStr">
        <is>
          <t>Monthly</t>
        </is>
      </c>
      <c r="F16" s="24" t="n">
        <v>30</v>
      </c>
      <c r="G16" s="24" t="n"/>
      <c r="H16" s="25">
        <f>DATE(2026,1,30)</f>
        <v/>
      </c>
      <c r="I16" s="26" t="inlineStr">
        <is>
          <t>Active</t>
        </is>
      </c>
      <c r="J16" s="27" t="inlineStr">
        <is>
          <t>Due the 30th - the last day in February</t>
        </is>
      </c>
      <c r="K16" s="28">
        <f>IF(P16=0,"",IF(R16&gt;0,H16+R16*ROUNDUP(MAX(0,$C$5-H16)/R16,0),IF(U16=1,IF(DATE(YEAR(MAX($C$5,H16)),MONTH(MAX($C$5,H16))+0,MIN(MIN(S16,T16),DAY(DATE(YEAR(MAX($C$5,H16)),MONTH(MAX($C$5,H16))+0+1,0))))&gt;=MAX($C$5,H16),DATE(YEAR(MAX($C$5,H16)),MONTH(MAX($C$5,H16))+0,MIN(MIN(S16,T16),DAY(DATE(YEAR(MAX($C$5,H16)),MONTH(MAX($C$5,H16))+0+1,0)))),IF(DATE(YEAR(MAX($C$5,H16)),MONTH(MAX($C$5,H16))+0,MIN(MAX(S16,T16),DAY(DATE(YEAR(MAX($C$5,H16)),MONTH(MAX($C$5,H16))+0+1,0))))&gt;=MAX($C$5,H16),DATE(YEAR(MAX($C$5,H16)),MONTH(MAX($C$5,H16))+0,MIN(MAX(S16,T16),DAY(DATE(YEAR(MAX($C$5,H16)),MONTH(MAX($C$5,H16))+0+1,0)))),DATE(YEAR(MAX($C$5,H16)),MONTH(MAX($C$5,H16))+1,MIN(MIN(S16,T16),DAY(DATE(YEAR(MAX($C$5,H16)),MONTH(MAX($C$5,H16))+1+1,0)))))),IF(W16&gt;=MAX($C$5,H16),W16,X16))))</f>
        <v/>
      </c>
      <c r="L16" s="29">
        <f>IF(K16="","",K16-$C$5)</f>
        <v/>
      </c>
      <c r="M16" s="30">
        <f>IF(A16="","",IF(COUNTIF($A$10:$A$24,A16)&gt;1,"Duplicate name",IF(I16&lt;&gt;"Active","Not active",IF(P16=0,"Needs details",IF(L16=0,"Due today",IF(L16&lt;=$C$6,"Due soon","Upcoming"))))))</f>
        <v/>
      </c>
      <c r="N16" s="31">
        <f>IF(OR(D16="",Y16=0),"",D16*Y16/12)</f>
        <v/>
      </c>
      <c r="O16" s="32">
        <f>IF(N16="","",N16*12)</f>
        <v/>
      </c>
      <c r="P16" s="33">
        <f>IF(AND(I16="Active",A16&lt;&gt;"",D16&lt;&gt;"",E16&lt;&gt;"",H16&lt;&gt;""),1,0)</f>
        <v/>
      </c>
      <c r="Q16" s="33">
        <f>IF(E16="Monthly",1,IF(E16="Every 2 months",2,IF(E16="Quarterly",3,IF(E16="Twice a year",6,IF(E16="Annual",12,0)))))</f>
        <v/>
      </c>
      <c r="R16" s="33">
        <f>IF(E16="Weekly",7,IF(E16="Every 2 weeks",14,0))</f>
        <v/>
      </c>
      <c r="S16" s="33">
        <f>IF(H16="","",IF(F16="",DAY(H16),F16))</f>
        <v/>
      </c>
      <c r="T16" s="33">
        <f>IF(S16="","",IF(G16&lt;&gt;"",G16,IF(S16&gt;15,S16-15,S16+15)))</f>
        <v/>
      </c>
      <c r="U16" s="33">
        <f>IF(E16="Twice a month",1,0)</f>
        <v/>
      </c>
      <c r="V16" s="33">
        <f>IF(OR(P16=0,Q16=0),"",ROUNDUP(MAX(0,(YEAR($C$5)-YEAR(H16))*12+MONTH($C$5)-MONTH(H16))/Q16,0)*Q16)</f>
        <v/>
      </c>
      <c r="W16" s="34">
        <f>IF(V16="","",DATE(YEAR(H16),MONTH(H16)+V16,MIN(S16,DAY(DATE(YEAR(H16),MONTH(H16)+V16+1,0)))))</f>
        <v/>
      </c>
      <c r="X16" s="34">
        <f>IF(V16="","",DATE(YEAR(H16),MONTH(H16)+V16+Q16,MIN(S16,DAY(DATE(YEAR(H16),MONTH(H16)+V16+Q16+1,0)))))</f>
        <v/>
      </c>
      <c r="Y16" s="33">
        <f>IF(E16="",0,IF(E16="Weekly",52,IF(E16="Every 2 weeks",26,IF(E16="Twice a month",24,IF(Q16&gt;0,12/Q16,0)))))</f>
        <v/>
      </c>
    </row>
    <row r="17" ht="30" customHeight="1">
      <c r="A17" s="19" t="inlineStr">
        <is>
          <t>Car payment</t>
        </is>
      </c>
      <c r="B17" s="20" t="inlineStr">
        <is>
          <t>Transportation</t>
        </is>
      </c>
      <c r="C17" s="21" t="inlineStr">
        <is>
          <t>Auto lender portal</t>
        </is>
      </c>
      <c r="D17" s="22" t="n">
        <v>389</v>
      </c>
      <c r="E17" s="23" t="inlineStr">
        <is>
          <t>Monthly</t>
        </is>
      </c>
      <c r="F17" s="24" t="n">
        <v>31</v>
      </c>
      <c r="G17" s="24" t="n"/>
      <c r="H17" s="25">
        <f>DATE(2026,1,31)</f>
        <v/>
      </c>
      <c r="I17" s="26" t="inlineStr">
        <is>
          <t>Active</t>
        </is>
      </c>
      <c r="J17" s="27" t="inlineStr">
        <is>
          <t>Due the 31st - the last day in shorter months</t>
        </is>
      </c>
      <c r="K17" s="28">
        <f>IF(P17=0,"",IF(R17&gt;0,H17+R17*ROUNDUP(MAX(0,$C$5-H17)/R17,0),IF(U17=1,IF(DATE(YEAR(MAX($C$5,H17)),MONTH(MAX($C$5,H17))+0,MIN(MIN(S17,T17),DAY(DATE(YEAR(MAX($C$5,H17)),MONTH(MAX($C$5,H17))+0+1,0))))&gt;=MAX($C$5,H17),DATE(YEAR(MAX($C$5,H17)),MONTH(MAX($C$5,H17))+0,MIN(MIN(S17,T17),DAY(DATE(YEAR(MAX($C$5,H17)),MONTH(MAX($C$5,H17))+0+1,0)))),IF(DATE(YEAR(MAX($C$5,H17)),MONTH(MAX($C$5,H17))+0,MIN(MAX(S17,T17),DAY(DATE(YEAR(MAX($C$5,H17)),MONTH(MAX($C$5,H17))+0+1,0))))&gt;=MAX($C$5,H17),DATE(YEAR(MAX($C$5,H17)),MONTH(MAX($C$5,H17))+0,MIN(MAX(S17,T17),DAY(DATE(YEAR(MAX($C$5,H17)),MONTH(MAX($C$5,H17))+0+1,0)))),DATE(YEAR(MAX($C$5,H17)),MONTH(MAX($C$5,H17))+1,MIN(MIN(S17,T17),DAY(DATE(YEAR(MAX($C$5,H17)),MONTH(MAX($C$5,H17))+1+1,0)))))),IF(W17&gt;=MAX($C$5,H17),W17,X17))))</f>
        <v/>
      </c>
      <c r="L17" s="29">
        <f>IF(K17="","",K17-$C$5)</f>
        <v/>
      </c>
      <c r="M17" s="30">
        <f>IF(A17="","",IF(COUNTIF($A$10:$A$24,A17)&gt;1,"Duplicate name",IF(I17&lt;&gt;"Active","Not active",IF(P17=0,"Needs details",IF(L17=0,"Due today",IF(L17&lt;=$C$6,"Due soon","Upcoming"))))))</f>
        <v/>
      </c>
      <c r="N17" s="31">
        <f>IF(OR(D17="",Y17=0),"",D17*Y17/12)</f>
        <v/>
      </c>
      <c r="O17" s="32">
        <f>IF(N17="","",N17*12)</f>
        <v/>
      </c>
      <c r="P17" s="33">
        <f>IF(AND(I17="Active",A17&lt;&gt;"",D17&lt;&gt;"",E17&lt;&gt;"",H17&lt;&gt;""),1,0)</f>
        <v/>
      </c>
      <c r="Q17" s="33">
        <f>IF(E17="Monthly",1,IF(E17="Every 2 months",2,IF(E17="Quarterly",3,IF(E17="Twice a year",6,IF(E17="Annual",12,0)))))</f>
        <v/>
      </c>
      <c r="R17" s="33">
        <f>IF(E17="Weekly",7,IF(E17="Every 2 weeks",14,0))</f>
        <v/>
      </c>
      <c r="S17" s="33">
        <f>IF(H17="","",IF(F17="",DAY(H17),F17))</f>
        <v/>
      </c>
      <c r="T17" s="33">
        <f>IF(S17="","",IF(G17&lt;&gt;"",G17,IF(S17&gt;15,S17-15,S17+15)))</f>
        <v/>
      </c>
      <c r="U17" s="33">
        <f>IF(E17="Twice a month",1,0)</f>
        <v/>
      </c>
      <c r="V17" s="33">
        <f>IF(OR(P17=0,Q17=0),"",ROUNDUP(MAX(0,(YEAR($C$5)-YEAR(H17))*12+MONTH($C$5)-MONTH(H17))/Q17,0)*Q17)</f>
        <v/>
      </c>
      <c r="W17" s="34">
        <f>IF(V17="","",DATE(YEAR(H17),MONTH(H17)+V17,MIN(S17,DAY(DATE(YEAR(H17),MONTH(H17)+V17+1,0)))))</f>
        <v/>
      </c>
      <c r="X17" s="34">
        <f>IF(V17="","",DATE(YEAR(H17),MONTH(H17)+V17+Q17,MIN(S17,DAY(DATE(YEAR(H17),MONTH(H17)+V17+Q17+1,0)))))</f>
        <v/>
      </c>
      <c r="Y17" s="33">
        <f>IF(E17="",0,IF(E17="Weekly",52,IF(E17="Every 2 weeks",26,IF(E17="Twice a month",24,IF(Q17&gt;0,12/Q17,0)))))</f>
        <v/>
      </c>
    </row>
    <row r="18" ht="30" customHeight="1">
      <c r="A18" s="19" t="inlineStr">
        <is>
          <t>Car insurance</t>
        </is>
      </c>
      <c r="B18" s="20" t="inlineStr">
        <is>
          <t>Insurance</t>
        </is>
      </c>
      <c r="C18" s="21" t="inlineStr">
        <is>
          <t>Auto insurer app</t>
        </is>
      </c>
      <c r="D18" s="22" t="n">
        <v>642</v>
      </c>
      <c r="E18" s="23" t="inlineStr">
        <is>
          <t>Twice a year</t>
        </is>
      </c>
      <c r="F18" s="24" t="n">
        <v>20</v>
      </c>
      <c r="G18" s="24" t="n"/>
      <c r="H18" s="25">
        <f>DATE(2026,3,20)</f>
        <v/>
      </c>
      <c r="I18" s="26" t="inlineStr">
        <is>
          <t>Active</t>
        </is>
      </c>
      <c r="J18" s="27" t="inlineStr">
        <is>
          <t>Six-month policy - shop it before renewal</t>
        </is>
      </c>
      <c r="K18" s="28">
        <f>IF(P18=0,"",IF(R18&gt;0,H18+R18*ROUNDUP(MAX(0,$C$5-H18)/R18,0),IF(U18=1,IF(DATE(YEAR(MAX($C$5,H18)),MONTH(MAX($C$5,H18))+0,MIN(MIN(S18,T18),DAY(DATE(YEAR(MAX($C$5,H18)),MONTH(MAX($C$5,H18))+0+1,0))))&gt;=MAX($C$5,H18),DATE(YEAR(MAX($C$5,H18)),MONTH(MAX($C$5,H18))+0,MIN(MIN(S18,T18),DAY(DATE(YEAR(MAX($C$5,H18)),MONTH(MAX($C$5,H18))+0+1,0)))),IF(DATE(YEAR(MAX($C$5,H18)),MONTH(MAX($C$5,H18))+0,MIN(MAX(S18,T18),DAY(DATE(YEAR(MAX($C$5,H18)),MONTH(MAX($C$5,H18))+0+1,0))))&gt;=MAX($C$5,H18),DATE(YEAR(MAX($C$5,H18)),MONTH(MAX($C$5,H18))+0,MIN(MAX(S18,T18),DAY(DATE(YEAR(MAX($C$5,H18)),MONTH(MAX($C$5,H18))+0+1,0)))),DATE(YEAR(MAX($C$5,H18)),MONTH(MAX($C$5,H18))+1,MIN(MIN(S18,T18),DAY(DATE(YEAR(MAX($C$5,H18)),MONTH(MAX($C$5,H18))+1+1,0)))))),IF(W18&gt;=MAX($C$5,H18),W18,X18))))</f>
        <v/>
      </c>
      <c r="L18" s="29">
        <f>IF(K18="","",K18-$C$5)</f>
        <v/>
      </c>
      <c r="M18" s="30">
        <f>IF(A18="","",IF(COUNTIF($A$10:$A$24,A18)&gt;1,"Duplicate name",IF(I18&lt;&gt;"Active","Not active",IF(P18=0,"Needs details",IF(L18=0,"Due today",IF(L18&lt;=$C$6,"Due soon","Upcoming"))))))</f>
        <v/>
      </c>
      <c r="N18" s="31">
        <f>IF(OR(D18="",Y18=0),"",D18*Y18/12)</f>
        <v/>
      </c>
      <c r="O18" s="32">
        <f>IF(N18="","",N18*12)</f>
        <v/>
      </c>
      <c r="P18" s="33">
        <f>IF(AND(I18="Active",A18&lt;&gt;"",D18&lt;&gt;"",E18&lt;&gt;"",H18&lt;&gt;""),1,0)</f>
        <v/>
      </c>
      <c r="Q18" s="33">
        <f>IF(E18="Monthly",1,IF(E18="Every 2 months",2,IF(E18="Quarterly",3,IF(E18="Twice a year",6,IF(E18="Annual",12,0)))))</f>
        <v/>
      </c>
      <c r="R18" s="33">
        <f>IF(E18="Weekly",7,IF(E18="Every 2 weeks",14,0))</f>
        <v/>
      </c>
      <c r="S18" s="33">
        <f>IF(H18="","",IF(F18="",DAY(H18),F18))</f>
        <v/>
      </c>
      <c r="T18" s="33">
        <f>IF(S18="","",IF(G18&lt;&gt;"",G18,IF(S18&gt;15,S18-15,S18+15)))</f>
        <v/>
      </c>
      <c r="U18" s="33">
        <f>IF(E18="Twice a month",1,0)</f>
        <v/>
      </c>
      <c r="V18" s="33">
        <f>IF(OR(P18=0,Q18=0),"",ROUNDUP(MAX(0,(YEAR($C$5)-YEAR(H18))*12+MONTH($C$5)-MONTH(H18))/Q18,0)*Q18)</f>
        <v/>
      </c>
      <c r="W18" s="34">
        <f>IF(V18="","",DATE(YEAR(H18),MONTH(H18)+V18,MIN(S18,DAY(DATE(YEAR(H18),MONTH(H18)+V18+1,0)))))</f>
        <v/>
      </c>
      <c r="X18" s="34">
        <f>IF(V18="","",DATE(YEAR(H18),MONTH(H18)+V18+Q18,MIN(S18,DAY(DATE(YEAR(H18),MONTH(H18)+V18+Q18+1,0)))))</f>
        <v/>
      </c>
      <c r="Y18" s="33">
        <f>IF(E18="",0,IF(E18="Weekly",52,IF(E18="Every 2 weeks",26,IF(E18="Twice a month",24,IF(Q18&gt;0,12/Q18,0)))))</f>
        <v/>
      </c>
    </row>
    <row r="19" ht="30" customHeight="1">
      <c r="A19" s="19" t="inlineStr">
        <is>
          <t>Renters insurance</t>
        </is>
      </c>
      <c r="B19" s="20" t="inlineStr">
        <is>
          <t>Insurance</t>
        </is>
      </c>
      <c r="C19" s="21" t="inlineStr">
        <is>
          <t>Renters insurer app</t>
        </is>
      </c>
      <c r="D19" s="22" t="n">
        <v>168</v>
      </c>
      <c r="E19" s="23" t="inlineStr">
        <is>
          <t>Annual</t>
        </is>
      </c>
      <c r="F19" s="24" t="n">
        <v>2</v>
      </c>
      <c r="G19" s="24" t="n"/>
      <c r="H19" s="25">
        <f>DATE(2025,11,2)</f>
        <v/>
      </c>
      <c r="I19" s="26" t="inlineStr">
        <is>
          <t>Active</t>
        </is>
      </c>
      <c r="J19" s="27" t="inlineStr">
        <is>
          <t>Paid yearly to save the monthly fee</t>
        </is>
      </c>
      <c r="K19" s="28">
        <f>IF(P19=0,"",IF(R19&gt;0,H19+R19*ROUNDUP(MAX(0,$C$5-H19)/R19,0),IF(U19=1,IF(DATE(YEAR(MAX($C$5,H19)),MONTH(MAX($C$5,H19))+0,MIN(MIN(S19,T19),DAY(DATE(YEAR(MAX($C$5,H19)),MONTH(MAX($C$5,H19))+0+1,0))))&gt;=MAX($C$5,H19),DATE(YEAR(MAX($C$5,H19)),MONTH(MAX($C$5,H19))+0,MIN(MIN(S19,T19),DAY(DATE(YEAR(MAX($C$5,H19)),MONTH(MAX($C$5,H19))+0+1,0)))),IF(DATE(YEAR(MAX($C$5,H19)),MONTH(MAX($C$5,H19))+0,MIN(MAX(S19,T19),DAY(DATE(YEAR(MAX($C$5,H19)),MONTH(MAX($C$5,H19))+0+1,0))))&gt;=MAX($C$5,H19),DATE(YEAR(MAX($C$5,H19)),MONTH(MAX($C$5,H19))+0,MIN(MAX(S19,T19),DAY(DATE(YEAR(MAX($C$5,H19)),MONTH(MAX($C$5,H19))+0+1,0)))),DATE(YEAR(MAX($C$5,H19)),MONTH(MAX($C$5,H19))+1,MIN(MIN(S19,T19),DAY(DATE(YEAR(MAX($C$5,H19)),MONTH(MAX($C$5,H19))+1+1,0)))))),IF(W19&gt;=MAX($C$5,H19),W19,X19))))</f>
        <v/>
      </c>
      <c r="L19" s="29">
        <f>IF(K19="","",K19-$C$5)</f>
        <v/>
      </c>
      <c r="M19" s="30">
        <f>IF(A19="","",IF(COUNTIF($A$10:$A$24,A19)&gt;1,"Duplicate name",IF(I19&lt;&gt;"Active","Not active",IF(P19=0,"Needs details",IF(L19=0,"Due today",IF(L19&lt;=$C$6,"Due soon","Upcoming"))))))</f>
        <v/>
      </c>
      <c r="N19" s="31">
        <f>IF(OR(D19="",Y19=0),"",D19*Y19/12)</f>
        <v/>
      </c>
      <c r="O19" s="32">
        <f>IF(N19="","",N19*12)</f>
        <v/>
      </c>
      <c r="P19" s="33">
        <f>IF(AND(I19="Active",A19&lt;&gt;"",D19&lt;&gt;"",E19&lt;&gt;"",H19&lt;&gt;""),1,0)</f>
        <v/>
      </c>
      <c r="Q19" s="33">
        <f>IF(E19="Monthly",1,IF(E19="Every 2 months",2,IF(E19="Quarterly",3,IF(E19="Twice a year",6,IF(E19="Annual",12,0)))))</f>
        <v/>
      </c>
      <c r="R19" s="33">
        <f>IF(E19="Weekly",7,IF(E19="Every 2 weeks",14,0))</f>
        <v/>
      </c>
      <c r="S19" s="33">
        <f>IF(H19="","",IF(F19="",DAY(H19),F19))</f>
        <v/>
      </c>
      <c r="T19" s="33">
        <f>IF(S19="","",IF(G19&lt;&gt;"",G19,IF(S19&gt;15,S19-15,S19+15)))</f>
        <v/>
      </c>
      <c r="U19" s="33">
        <f>IF(E19="Twice a month",1,0)</f>
        <v/>
      </c>
      <c r="V19" s="33">
        <f>IF(OR(P19=0,Q19=0),"",ROUNDUP(MAX(0,(YEAR($C$5)-YEAR(H19))*12+MONTH($C$5)-MONTH(H19))/Q19,0)*Q19)</f>
        <v/>
      </c>
      <c r="W19" s="34">
        <f>IF(V19="","",DATE(YEAR(H19),MONTH(H19)+V19,MIN(S19,DAY(DATE(YEAR(H19),MONTH(H19)+V19+1,0)))))</f>
        <v/>
      </c>
      <c r="X19" s="34">
        <f>IF(V19="","",DATE(YEAR(H19),MONTH(H19)+V19+Q19,MIN(S19,DAY(DATE(YEAR(H19),MONTH(H19)+V19+Q19+1,0)))))</f>
        <v/>
      </c>
      <c r="Y19" s="33">
        <f>IF(E19="",0,IF(E19="Weekly",52,IF(E19="Every 2 weeks",26,IF(E19="Twice a month",24,IF(Q19&gt;0,12/Q19,0)))))</f>
        <v/>
      </c>
    </row>
    <row r="20" ht="20" customHeight="1">
      <c r="A20" s="19" t="inlineStr">
        <is>
          <t>Vehicle registration</t>
        </is>
      </c>
      <c r="B20" s="20" t="inlineStr">
        <is>
          <t>Transportation</t>
        </is>
      </c>
      <c r="C20" s="21" t="inlineStr">
        <is>
          <t>State motor-vehicle site</t>
        </is>
      </c>
      <c r="D20" s="22" t="n">
        <v>145</v>
      </c>
      <c r="E20" s="23" t="inlineStr">
        <is>
          <t>Annual</t>
        </is>
      </c>
      <c r="F20" s="24" t="n">
        <v>31</v>
      </c>
      <c r="G20" s="24" t="n"/>
      <c r="H20" s="25">
        <f>DATE(2025,12,31)</f>
        <v/>
      </c>
      <c r="I20" s="26" t="inlineStr">
        <is>
          <t>Active</t>
        </is>
      </c>
      <c r="J20" s="27" t="inlineStr">
        <is>
          <t>Renew online before Dec 31</t>
        </is>
      </c>
      <c r="K20" s="28">
        <f>IF(P20=0,"",IF(R20&gt;0,H20+R20*ROUNDUP(MAX(0,$C$5-H20)/R20,0),IF(U20=1,IF(DATE(YEAR(MAX($C$5,H20)),MONTH(MAX($C$5,H20))+0,MIN(MIN(S20,T20),DAY(DATE(YEAR(MAX($C$5,H20)),MONTH(MAX($C$5,H20))+0+1,0))))&gt;=MAX($C$5,H20),DATE(YEAR(MAX($C$5,H20)),MONTH(MAX($C$5,H20))+0,MIN(MIN(S20,T20),DAY(DATE(YEAR(MAX($C$5,H20)),MONTH(MAX($C$5,H20))+0+1,0)))),IF(DATE(YEAR(MAX($C$5,H20)),MONTH(MAX($C$5,H20))+0,MIN(MAX(S20,T20),DAY(DATE(YEAR(MAX($C$5,H20)),MONTH(MAX($C$5,H20))+0+1,0))))&gt;=MAX($C$5,H20),DATE(YEAR(MAX($C$5,H20)),MONTH(MAX($C$5,H20))+0,MIN(MAX(S20,T20),DAY(DATE(YEAR(MAX($C$5,H20)),MONTH(MAX($C$5,H20))+0+1,0)))),DATE(YEAR(MAX($C$5,H20)),MONTH(MAX($C$5,H20))+1,MIN(MIN(S20,T20),DAY(DATE(YEAR(MAX($C$5,H20)),MONTH(MAX($C$5,H20))+1+1,0)))))),IF(W20&gt;=MAX($C$5,H20),W20,X20))))</f>
        <v/>
      </c>
      <c r="L20" s="29">
        <f>IF(K20="","",K20-$C$5)</f>
        <v/>
      </c>
      <c r="M20" s="30">
        <f>IF(A20="","",IF(COUNTIF($A$10:$A$24,A20)&gt;1,"Duplicate name",IF(I20&lt;&gt;"Active","Not active",IF(P20=0,"Needs details",IF(L20=0,"Due today",IF(L20&lt;=$C$6,"Due soon","Upcoming"))))))</f>
        <v/>
      </c>
      <c r="N20" s="31">
        <f>IF(OR(D20="",Y20=0),"",D20*Y20/12)</f>
        <v/>
      </c>
      <c r="O20" s="32">
        <f>IF(N20="","",N20*12)</f>
        <v/>
      </c>
      <c r="P20" s="33">
        <f>IF(AND(I20="Active",A20&lt;&gt;"",D20&lt;&gt;"",E20&lt;&gt;"",H20&lt;&gt;""),1,0)</f>
        <v/>
      </c>
      <c r="Q20" s="33">
        <f>IF(E20="Monthly",1,IF(E20="Every 2 months",2,IF(E20="Quarterly",3,IF(E20="Twice a year",6,IF(E20="Annual",12,0)))))</f>
        <v/>
      </c>
      <c r="R20" s="33">
        <f>IF(E20="Weekly",7,IF(E20="Every 2 weeks",14,0))</f>
        <v/>
      </c>
      <c r="S20" s="33">
        <f>IF(H20="","",IF(F20="",DAY(H20),F20))</f>
        <v/>
      </c>
      <c r="T20" s="33">
        <f>IF(S20="","",IF(G20&lt;&gt;"",G20,IF(S20&gt;15,S20-15,S20+15)))</f>
        <v/>
      </c>
      <c r="U20" s="33">
        <f>IF(E20="Twice a month",1,0)</f>
        <v/>
      </c>
      <c r="V20" s="33">
        <f>IF(OR(P20=0,Q20=0),"",ROUNDUP(MAX(0,(YEAR($C$5)-YEAR(H20))*12+MONTH($C$5)-MONTH(H20))/Q20,0)*Q20)</f>
        <v/>
      </c>
      <c r="W20" s="34">
        <f>IF(V20="","",DATE(YEAR(H20),MONTH(H20)+V20,MIN(S20,DAY(DATE(YEAR(H20),MONTH(H20)+V20+1,0)))))</f>
        <v/>
      </c>
      <c r="X20" s="34">
        <f>IF(V20="","",DATE(YEAR(H20),MONTH(H20)+V20+Q20,MIN(S20,DAY(DATE(YEAR(H20),MONTH(H20)+V20+Q20+1,0)))))</f>
        <v/>
      </c>
      <c r="Y20" s="33">
        <f>IF(E20="",0,IF(E20="Weekly",52,IF(E20="Every 2 weeks",26,IF(E20="Twice a month",24,IF(Q20&gt;0,12/Q20,0)))))</f>
        <v/>
      </c>
    </row>
    <row r="21" ht="20" customHeight="1">
      <c r="A21" s="19" t="inlineStr">
        <is>
          <t>Student loan</t>
        </is>
      </c>
      <c r="B21" s="20" t="inlineStr">
        <is>
          <t>Debt</t>
        </is>
      </c>
      <c r="C21" s="21" t="inlineStr">
        <is>
          <t>Loan servicer portal</t>
        </is>
      </c>
      <c r="D21" s="22" t="n">
        <v>212</v>
      </c>
      <c r="E21" s="23" t="inlineStr">
        <is>
          <t>Monthly</t>
        </is>
      </c>
      <c r="F21" s="24" t="n">
        <v>25</v>
      </c>
      <c r="G21" s="24" t="n"/>
      <c r="H21" s="25">
        <f>DATE(2026,1,25)</f>
        <v/>
      </c>
      <c r="I21" s="26" t="inlineStr">
        <is>
          <t>Active</t>
        </is>
      </c>
      <c r="J21" s="27" t="inlineStr">
        <is>
          <t>Autopay discount on the rate</t>
        </is>
      </c>
      <c r="K21" s="28">
        <f>IF(P21=0,"",IF(R21&gt;0,H21+R21*ROUNDUP(MAX(0,$C$5-H21)/R21,0),IF(U21=1,IF(DATE(YEAR(MAX($C$5,H21)),MONTH(MAX($C$5,H21))+0,MIN(MIN(S21,T21),DAY(DATE(YEAR(MAX($C$5,H21)),MONTH(MAX($C$5,H21))+0+1,0))))&gt;=MAX($C$5,H21),DATE(YEAR(MAX($C$5,H21)),MONTH(MAX($C$5,H21))+0,MIN(MIN(S21,T21),DAY(DATE(YEAR(MAX($C$5,H21)),MONTH(MAX($C$5,H21))+0+1,0)))),IF(DATE(YEAR(MAX($C$5,H21)),MONTH(MAX($C$5,H21))+0,MIN(MAX(S21,T21),DAY(DATE(YEAR(MAX($C$5,H21)),MONTH(MAX($C$5,H21))+0+1,0))))&gt;=MAX($C$5,H21),DATE(YEAR(MAX($C$5,H21)),MONTH(MAX($C$5,H21))+0,MIN(MAX(S21,T21),DAY(DATE(YEAR(MAX($C$5,H21)),MONTH(MAX($C$5,H21))+0+1,0)))),DATE(YEAR(MAX($C$5,H21)),MONTH(MAX($C$5,H21))+1,MIN(MIN(S21,T21),DAY(DATE(YEAR(MAX($C$5,H21)),MONTH(MAX($C$5,H21))+1+1,0)))))),IF(W21&gt;=MAX($C$5,H21),W21,X21))))</f>
        <v/>
      </c>
      <c r="L21" s="29">
        <f>IF(K21="","",K21-$C$5)</f>
        <v/>
      </c>
      <c r="M21" s="30">
        <f>IF(A21="","",IF(COUNTIF($A$10:$A$24,A21)&gt;1,"Duplicate name",IF(I21&lt;&gt;"Active","Not active",IF(P21=0,"Needs details",IF(L21=0,"Due today",IF(L21&lt;=$C$6,"Due soon","Upcoming"))))))</f>
        <v/>
      </c>
      <c r="N21" s="31">
        <f>IF(OR(D21="",Y21=0),"",D21*Y21/12)</f>
        <v/>
      </c>
      <c r="O21" s="32">
        <f>IF(N21="","",N21*12)</f>
        <v/>
      </c>
      <c r="P21" s="33">
        <f>IF(AND(I21="Active",A21&lt;&gt;"",D21&lt;&gt;"",E21&lt;&gt;"",H21&lt;&gt;""),1,0)</f>
        <v/>
      </c>
      <c r="Q21" s="33">
        <f>IF(E21="Monthly",1,IF(E21="Every 2 months",2,IF(E21="Quarterly",3,IF(E21="Twice a year",6,IF(E21="Annual",12,0)))))</f>
        <v/>
      </c>
      <c r="R21" s="33">
        <f>IF(E21="Weekly",7,IF(E21="Every 2 weeks",14,0))</f>
        <v/>
      </c>
      <c r="S21" s="33">
        <f>IF(H21="","",IF(F21="",DAY(H21),F21))</f>
        <v/>
      </c>
      <c r="T21" s="33">
        <f>IF(S21="","",IF(G21&lt;&gt;"",G21,IF(S21&gt;15,S21-15,S21+15)))</f>
        <v/>
      </c>
      <c r="U21" s="33">
        <f>IF(E21="Twice a month",1,0)</f>
        <v/>
      </c>
      <c r="V21" s="33">
        <f>IF(OR(P21=0,Q21=0),"",ROUNDUP(MAX(0,(YEAR($C$5)-YEAR(H21))*12+MONTH($C$5)-MONTH(H21))/Q21,0)*Q21)</f>
        <v/>
      </c>
      <c r="W21" s="34">
        <f>IF(V21="","",DATE(YEAR(H21),MONTH(H21)+V21,MIN(S21,DAY(DATE(YEAR(H21),MONTH(H21)+V21+1,0)))))</f>
        <v/>
      </c>
      <c r="X21" s="34">
        <f>IF(V21="","",DATE(YEAR(H21),MONTH(H21)+V21+Q21,MIN(S21,DAY(DATE(YEAR(H21),MONTH(H21)+V21+Q21+1,0)))))</f>
        <v/>
      </c>
      <c r="Y21" s="33">
        <f>IF(E21="",0,IF(E21="Weekly",52,IF(E21="Every 2 weeks",26,IF(E21="Twice a month",24,IF(Q21&gt;0,12/Q21,0)))))</f>
        <v/>
      </c>
    </row>
    <row r="22" ht="30" customHeight="1">
      <c r="A22" s="19" t="inlineStr">
        <is>
          <t>Credit card</t>
        </is>
      </c>
      <c r="B22" s="20" t="inlineStr">
        <is>
          <t>Debt</t>
        </is>
      </c>
      <c r="C22" s="21" t="inlineStr">
        <is>
          <t>Card issuer app</t>
        </is>
      </c>
      <c r="D22" s="22" t="n">
        <v>450</v>
      </c>
      <c r="E22" s="23" t="inlineStr">
        <is>
          <t>Monthly</t>
        </is>
      </c>
      <c r="F22" s="24" t="n">
        <v>16</v>
      </c>
      <c r="G22" s="24" t="n"/>
      <c r="H22" s="25">
        <f>DATE(2026,1,16)</f>
        <v/>
      </c>
      <c r="I22" s="26" t="inlineStr">
        <is>
          <t>Active</t>
        </is>
      </c>
      <c r="J22" s="27" t="inlineStr">
        <is>
          <t>Statement paid from checking</t>
        </is>
      </c>
      <c r="K22" s="28">
        <f>IF(P22=0,"",IF(R22&gt;0,H22+R22*ROUNDUP(MAX(0,$C$5-H22)/R22,0),IF(U22=1,IF(DATE(YEAR(MAX($C$5,H22)),MONTH(MAX($C$5,H22))+0,MIN(MIN(S22,T22),DAY(DATE(YEAR(MAX($C$5,H22)),MONTH(MAX($C$5,H22))+0+1,0))))&gt;=MAX($C$5,H22),DATE(YEAR(MAX($C$5,H22)),MONTH(MAX($C$5,H22))+0,MIN(MIN(S22,T22),DAY(DATE(YEAR(MAX($C$5,H22)),MONTH(MAX($C$5,H22))+0+1,0)))),IF(DATE(YEAR(MAX($C$5,H22)),MONTH(MAX($C$5,H22))+0,MIN(MAX(S22,T22),DAY(DATE(YEAR(MAX($C$5,H22)),MONTH(MAX($C$5,H22))+0+1,0))))&gt;=MAX($C$5,H22),DATE(YEAR(MAX($C$5,H22)),MONTH(MAX($C$5,H22))+0,MIN(MAX(S22,T22),DAY(DATE(YEAR(MAX($C$5,H22)),MONTH(MAX($C$5,H22))+0+1,0)))),DATE(YEAR(MAX($C$5,H22)),MONTH(MAX($C$5,H22))+1,MIN(MIN(S22,T22),DAY(DATE(YEAR(MAX($C$5,H22)),MONTH(MAX($C$5,H22))+1+1,0)))))),IF(W22&gt;=MAX($C$5,H22),W22,X22))))</f>
        <v/>
      </c>
      <c r="L22" s="29">
        <f>IF(K22="","",K22-$C$5)</f>
        <v/>
      </c>
      <c r="M22" s="30">
        <f>IF(A22="","",IF(COUNTIF($A$10:$A$24,A22)&gt;1,"Duplicate name",IF(I22&lt;&gt;"Active","Not active",IF(P22=0,"Needs details",IF(L22=0,"Due today",IF(L22&lt;=$C$6,"Due soon","Upcoming"))))))</f>
        <v/>
      </c>
      <c r="N22" s="31">
        <f>IF(OR(D22="",Y22=0),"",D22*Y22/12)</f>
        <v/>
      </c>
      <c r="O22" s="32">
        <f>IF(N22="","",N22*12)</f>
        <v/>
      </c>
      <c r="P22" s="33">
        <f>IF(AND(I22="Active",A22&lt;&gt;"",D22&lt;&gt;"",E22&lt;&gt;"",H22&lt;&gt;""),1,0)</f>
        <v/>
      </c>
      <c r="Q22" s="33">
        <f>IF(E22="Monthly",1,IF(E22="Every 2 months",2,IF(E22="Quarterly",3,IF(E22="Twice a year",6,IF(E22="Annual",12,0)))))</f>
        <v/>
      </c>
      <c r="R22" s="33">
        <f>IF(E22="Weekly",7,IF(E22="Every 2 weeks",14,0))</f>
        <v/>
      </c>
      <c r="S22" s="33">
        <f>IF(H22="","",IF(F22="",DAY(H22),F22))</f>
        <v/>
      </c>
      <c r="T22" s="33">
        <f>IF(S22="","",IF(G22&lt;&gt;"",G22,IF(S22&gt;15,S22-15,S22+15)))</f>
        <v/>
      </c>
      <c r="U22" s="33">
        <f>IF(E22="Twice a month",1,0)</f>
        <v/>
      </c>
      <c r="V22" s="33">
        <f>IF(OR(P22=0,Q22=0),"",ROUNDUP(MAX(0,(YEAR($C$5)-YEAR(H22))*12+MONTH($C$5)-MONTH(H22))/Q22,0)*Q22)</f>
        <v/>
      </c>
      <c r="W22" s="34">
        <f>IF(V22="","",DATE(YEAR(H22),MONTH(H22)+V22,MIN(S22,DAY(DATE(YEAR(H22),MONTH(H22)+V22+1,0)))))</f>
        <v/>
      </c>
      <c r="X22" s="34">
        <f>IF(V22="","",DATE(YEAR(H22),MONTH(H22)+V22+Q22,MIN(S22,DAY(DATE(YEAR(H22),MONTH(H22)+V22+Q22+1,0)))))</f>
        <v/>
      </c>
      <c r="Y22" s="33">
        <f>IF(E22="",0,IF(E22="Weekly",52,IF(E22="Every 2 weeks",26,IF(E22="Twice a month",24,IF(Q22&gt;0,12/Q22,0)))))</f>
        <v/>
      </c>
    </row>
    <row r="23" ht="20" customHeight="1">
      <c r="A23" s="19" t="inlineStr">
        <is>
          <t>Daycare</t>
        </is>
      </c>
      <c r="B23" s="20" t="inlineStr">
        <is>
          <t>Childcare</t>
        </is>
      </c>
      <c r="C23" s="21" t="inlineStr">
        <is>
          <t>Daycare center - parent portal</t>
        </is>
      </c>
      <c r="D23" s="22" t="n">
        <v>210</v>
      </c>
      <c r="E23" s="23" t="inlineStr">
        <is>
          <t>Weekly</t>
        </is>
      </c>
      <c r="F23" s="24" t="n"/>
      <c r="G23" s="24" t="n"/>
      <c r="H23" s="25">
        <f>DATE(2026,1,5)</f>
        <v/>
      </c>
      <c r="I23" s="26" t="inlineStr">
        <is>
          <t>Active</t>
        </is>
      </c>
      <c r="J23" s="27" t="inlineStr">
        <is>
          <t>Drafted every Monday</t>
        </is>
      </c>
      <c r="K23" s="28">
        <f>IF(P23=0,"",IF(R23&gt;0,H23+R23*ROUNDUP(MAX(0,$C$5-H23)/R23,0),IF(U23=1,IF(DATE(YEAR(MAX($C$5,H23)),MONTH(MAX($C$5,H23))+0,MIN(MIN(S23,T23),DAY(DATE(YEAR(MAX($C$5,H23)),MONTH(MAX($C$5,H23))+0+1,0))))&gt;=MAX($C$5,H23),DATE(YEAR(MAX($C$5,H23)),MONTH(MAX($C$5,H23))+0,MIN(MIN(S23,T23),DAY(DATE(YEAR(MAX($C$5,H23)),MONTH(MAX($C$5,H23))+0+1,0)))),IF(DATE(YEAR(MAX($C$5,H23)),MONTH(MAX($C$5,H23))+0,MIN(MAX(S23,T23),DAY(DATE(YEAR(MAX($C$5,H23)),MONTH(MAX($C$5,H23))+0+1,0))))&gt;=MAX($C$5,H23),DATE(YEAR(MAX($C$5,H23)),MONTH(MAX($C$5,H23))+0,MIN(MAX(S23,T23),DAY(DATE(YEAR(MAX($C$5,H23)),MONTH(MAX($C$5,H23))+0+1,0)))),DATE(YEAR(MAX($C$5,H23)),MONTH(MAX($C$5,H23))+1,MIN(MIN(S23,T23),DAY(DATE(YEAR(MAX($C$5,H23)),MONTH(MAX($C$5,H23))+1+1,0)))))),IF(W23&gt;=MAX($C$5,H23),W23,X23))))</f>
        <v/>
      </c>
      <c r="L23" s="29">
        <f>IF(K23="","",K23-$C$5)</f>
        <v/>
      </c>
      <c r="M23" s="30">
        <f>IF(A23="","",IF(COUNTIF($A$10:$A$24,A23)&gt;1,"Duplicate name",IF(I23&lt;&gt;"Active","Not active",IF(P23=0,"Needs details",IF(L23=0,"Due today",IF(L23&lt;=$C$6,"Due soon","Upcoming"))))))</f>
        <v/>
      </c>
      <c r="N23" s="31">
        <f>IF(OR(D23="",Y23=0),"",D23*Y23/12)</f>
        <v/>
      </c>
      <c r="O23" s="32">
        <f>IF(N23="","",N23*12)</f>
        <v/>
      </c>
      <c r="P23" s="33">
        <f>IF(AND(I23="Active",A23&lt;&gt;"",D23&lt;&gt;"",E23&lt;&gt;"",H23&lt;&gt;""),1,0)</f>
        <v/>
      </c>
      <c r="Q23" s="33">
        <f>IF(E23="Monthly",1,IF(E23="Every 2 months",2,IF(E23="Quarterly",3,IF(E23="Twice a year",6,IF(E23="Annual",12,0)))))</f>
        <v/>
      </c>
      <c r="R23" s="33">
        <f>IF(E23="Weekly",7,IF(E23="Every 2 weeks",14,0))</f>
        <v/>
      </c>
      <c r="S23" s="33">
        <f>IF(H23="","",IF(F23="",DAY(H23),F23))</f>
        <v/>
      </c>
      <c r="T23" s="33">
        <f>IF(S23="","",IF(G23&lt;&gt;"",G23,IF(S23&gt;15,S23-15,S23+15)))</f>
        <v/>
      </c>
      <c r="U23" s="33">
        <f>IF(E23="Twice a month",1,0)</f>
        <v/>
      </c>
      <c r="V23" s="33">
        <f>IF(OR(P23=0,Q23=0),"",ROUNDUP(MAX(0,(YEAR($C$5)-YEAR(H23))*12+MONTH($C$5)-MONTH(H23))/Q23,0)*Q23)</f>
        <v/>
      </c>
      <c r="W23" s="34">
        <f>IF(V23="","",DATE(YEAR(H23),MONTH(H23)+V23,MIN(S23,DAY(DATE(YEAR(H23),MONTH(H23)+V23+1,0)))))</f>
        <v/>
      </c>
      <c r="X23" s="34">
        <f>IF(V23="","",DATE(YEAR(H23),MONTH(H23)+V23+Q23,MIN(S23,DAY(DATE(YEAR(H23),MONTH(H23)+V23+Q23+1,0)))))</f>
        <v/>
      </c>
      <c r="Y23" s="33">
        <f>IF(E23="",0,IF(E23="Weekly",52,IF(E23="Every 2 weeks",26,IF(E23="Twice a month",24,IF(Q23&gt;0,12/Q23,0)))))</f>
        <v/>
      </c>
    </row>
    <row r="24" ht="30" customHeight="1">
      <c r="A24" s="19" t="inlineStr">
        <is>
          <t>Transfer to savings</t>
        </is>
      </c>
      <c r="B24" s="20" t="inlineStr">
        <is>
          <t>Savings</t>
        </is>
      </c>
      <c r="C24" s="21" t="inlineStr">
        <is>
          <t>Own savings account</t>
        </is>
      </c>
      <c r="D24" s="22" t="n">
        <v>200</v>
      </c>
      <c r="E24" s="23" t="inlineStr">
        <is>
          <t>Twice a month</t>
        </is>
      </c>
      <c r="F24" s="24" t="n">
        <v>16</v>
      </c>
      <c r="G24" s="24" t="n">
        <v>31</v>
      </c>
      <c r="H24" s="25">
        <f>DATE(2026,1,16)</f>
        <v/>
      </c>
      <c r="I24" s="26" t="inlineStr">
        <is>
          <t>Active</t>
        </is>
      </c>
      <c r="J24" s="27" t="inlineStr">
        <is>
          <t>The 16th and the last day of the month</t>
        </is>
      </c>
      <c r="K24" s="28">
        <f>IF(P24=0,"",IF(R24&gt;0,H24+R24*ROUNDUP(MAX(0,$C$5-H24)/R24,0),IF(U24=1,IF(DATE(YEAR(MAX($C$5,H24)),MONTH(MAX($C$5,H24))+0,MIN(MIN(S24,T24),DAY(DATE(YEAR(MAX($C$5,H24)),MONTH(MAX($C$5,H24))+0+1,0))))&gt;=MAX($C$5,H24),DATE(YEAR(MAX($C$5,H24)),MONTH(MAX($C$5,H24))+0,MIN(MIN(S24,T24),DAY(DATE(YEAR(MAX($C$5,H24)),MONTH(MAX($C$5,H24))+0+1,0)))),IF(DATE(YEAR(MAX($C$5,H24)),MONTH(MAX($C$5,H24))+0,MIN(MAX(S24,T24),DAY(DATE(YEAR(MAX($C$5,H24)),MONTH(MAX($C$5,H24))+0+1,0))))&gt;=MAX($C$5,H24),DATE(YEAR(MAX($C$5,H24)),MONTH(MAX($C$5,H24))+0,MIN(MAX(S24,T24),DAY(DATE(YEAR(MAX($C$5,H24)),MONTH(MAX($C$5,H24))+0+1,0)))),DATE(YEAR(MAX($C$5,H24)),MONTH(MAX($C$5,H24))+1,MIN(MIN(S24,T24),DAY(DATE(YEAR(MAX($C$5,H24)),MONTH(MAX($C$5,H24))+1+1,0)))))),IF(W24&gt;=MAX($C$5,H24),W24,X24))))</f>
        <v/>
      </c>
      <c r="L24" s="29">
        <f>IF(K24="","",K24-$C$5)</f>
        <v/>
      </c>
      <c r="M24" s="30">
        <f>IF(A24="","",IF(COUNTIF($A$10:$A$24,A24)&gt;1,"Duplicate name",IF(I24&lt;&gt;"Active","Not active",IF(P24=0,"Needs details",IF(L24=0,"Due today",IF(L24&lt;=$C$6,"Due soon","Upcoming"))))))</f>
        <v/>
      </c>
      <c r="N24" s="31">
        <f>IF(OR(D24="",Y24=0),"",D24*Y24/12)</f>
        <v/>
      </c>
      <c r="O24" s="32">
        <f>IF(N24="","",N24*12)</f>
        <v/>
      </c>
      <c r="P24" s="33">
        <f>IF(AND(I24="Active",A24&lt;&gt;"",D24&lt;&gt;"",E24&lt;&gt;"",H24&lt;&gt;""),1,0)</f>
        <v/>
      </c>
      <c r="Q24" s="33">
        <f>IF(E24="Monthly",1,IF(E24="Every 2 months",2,IF(E24="Quarterly",3,IF(E24="Twice a year",6,IF(E24="Annual",12,0)))))</f>
        <v/>
      </c>
      <c r="R24" s="33">
        <f>IF(E24="Weekly",7,IF(E24="Every 2 weeks",14,0))</f>
        <v/>
      </c>
      <c r="S24" s="33">
        <f>IF(H24="","",IF(F24="",DAY(H24),F24))</f>
        <v/>
      </c>
      <c r="T24" s="33">
        <f>IF(S24="","",IF(G24&lt;&gt;"",G24,IF(S24&gt;15,S24-15,S24+15)))</f>
        <v/>
      </c>
      <c r="U24" s="33">
        <f>IF(E24="Twice a month",1,0)</f>
        <v/>
      </c>
      <c r="V24" s="33">
        <f>IF(OR(P24=0,Q24=0),"",ROUNDUP(MAX(0,(YEAR($C$5)-YEAR(H24))*12+MONTH($C$5)-MONTH(H24))/Q24,0)*Q24)</f>
        <v/>
      </c>
      <c r="W24" s="34">
        <f>IF(V24="","",DATE(YEAR(H24),MONTH(H24)+V24,MIN(S24,DAY(DATE(YEAR(H24),MONTH(H24)+V24+1,0)))))</f>
        <v/>
      </c>
      <c r="X24" s="34">
        <f>IF(V24="","",DATE(YEAR(H24),MONTH(H24)+V24+Q24,MIN(S24,DAY(DATE(YEAR(H24),MONTH(H24)+V24+Q24+1,0)))))</f>
        <v/>
      </c>
      <c r="Y24" s="33">
        <f>IF(E24="",0,IF(E24="Weekly",52,IF(E24="Every 2 weeks",26,IF(E24="Twice a month",24,IF(Q24&gt;0,12/Q24,0)))))</f>
        <v/>
      </c>
    </row>
    <row r="25" ht="22" customHeight="1">
      <c r="A25" s="35" t="inlineStr">
        <is>
          <t>TOTAL — ACTIVE BILLS</t>
        </is>
      </c>
      <c r="N25" s="36">
        <f>SUMIF(I10:I24,"Active",N10:N24)</f>
        <v/>
      </c>
      <c r="O25" s="37">
        <f>N25*12</f>
        <v/>
      </c>
    </row>
    <row r="27" ht="68" customHeight="1">
      <c r="A27" s="8" t="inlineStr">
        <is>
          <t>Due status: Due today = the next due date is the as-of date · Due soon = due within the window above · Upcoming = later. Not active = Paused, Canceled or Considering — kept for the record, left out of the totals. Needs details = an active row missing its amount, frequency or first due date. A row with no bill name shows no status but its amount still counts in the totals, so give every row a name. Duplicate name = the same bill name is on two rows. A bill due on the 29th, 30th or 31st lands on the last day of a shorter month and is back on its day the month after. Next due moves on once a date passes; this sheet does not record whether you paid, so it will not flag an unpaid bill.</t>
        </is>
      </c>
    </row>
  </sheetData>
  <mergeCells count="12">
    <mergeCell ref="A4:B4"/>
    <mergeCell ref="D4:J4"/>
    <mergeCell ref="A2:O2"/>
    <mergeCell ref="A8:J8"/>
    <mergeCell ref="K8:O8"/>
    <mergeCell ref="A5:B5"/>
    <mergeCell ref="D6:J6"/>
    <mergeCell ref="A1:O1"/>
    <mergeCell ref="A27:O27"/>
    <mergeCell ref="A25:M25"/>
    <mergeCell ref="A6:B6"/>
    <mergeCell ref="D5:J5"/>
  </mergeCells>
  <conditionalFormatting sqref="M10:M24">
    <cfRule type="cellIs" priority="1" operator="equal" dxfId="0">
      <formula>"Due today"</formula>
    </cfRule>
    <cfRule type="cellIs" priority="2" operator="equal" dxfId="0">
      <formula>"Due soon"</formula>
    </cfRule>
    <cfRule type="cellIs" priority="3" operator="equal" dxfId="1">
      <formula>"Upcoming"</formula>
    </cfRule>
    <cfRule type="cellIs" priority="4" operator="equal" dxfId="2">
      <formula>"Not active"</formula>
    </cfRule>
    <cfRule type="cellIs" priority="5" operator="equal" dxfId="3">
      <formula>"Needs details"</formula>
    </cfRule>
    <cfRule type="cellIs" priority="6" operator="equal" dxfId="4">
      <formula>"Duplicate name"</formula>
    </cfRule>
  </conditionalFormatting>
  <conditionalFormatting sqref="A10:A24">
    <cfRule type="expression" priority="7" dxfId="4">
      <formula>AND($A10&lt;&gt;"",COUNTIF($A$10:$A$24,$A10)&gt;1)</formula>
    </cfRule>
  </conditionalFormatting>
  <dataValidations count="6">
    <dataValidation sqref="B10:B24" showDropDown="0" showInputMessage="0" showErrorMessage="1" allowBlank="1" errorTitle="Pick from the list" error="Pick one of the values in the dropdown: Housing, Utilities, Phone &amp; internet, Transportation, Insurance, Debt, Childcare, Subscriptions, Health &amp; fitness, Medical, Pets, Savings, Groceries, Personal care, Education, and others." type="list" errorStyle="stop">
      <formula1>"Housing,Utilities,Phone &amp; internet,Transportation,Insurance,Debt,Childcare,Subscriptions,Health &amp; fitness,Medical,Pets,Savings,Groceries,Personal care,Education,Gifts &amp; giving,Entertainment,Household,Taxes,Other"</formula1>
    </dataValidation>
    <dataValidation sqref="E10:E24" showDropDown="0" showInputMessage="0" showErrorMessage="1" allowBlank="1" errorTitle="Pick from the list" error="Pick one of the values in the dropdown: Weekly, Every 2 weeks, Twice a month, Monthly, Every 2 months, Quarterly, Twice a year, Annual." type="list" errorStyle="stop">
      <formula1>"Weekly,Every 2 weeks,Twice a month,Monthly,Every 2 months,Quarterly,Twice a year,Annual"</formula1>
    </dataValidation>
    <dataValidation sqref="F10:F24" showDropDown="0" showInputMessage="0" showErrorMessage="1" allowBlank="1" errorTitle="Enter a number" error="Enter a due day from 1 to 31." type="decimal" errorStyle="stop" operator="between">
      <formula1>1</formula1>
      <formula2>31</formula2>
    </dataValidation>
    <dataValidation sqref="G10:G24" showDropDown="0" showInputMessage="0" showErrorMessage="1" allowBlank="1" errorTitle="Enter a number" error="Enter a day from 1 to 31." type="decimal" errorStyle="stop" operator="between">
      <formula1>1</formula1>
      <formula2>31</formula2>
    </dataValidation>
    <dataValidation sqref="I10:I24" showDropDown="0" showInputMessage="0" showErrorMessage="1" allowBlank="1" errorTitle="Pick from the list" error="Pick one of the values in the dropdown: Active, Paused, Canceled, Considering." type="list" errorStyle="stop">
      <formula1>"Active,Paused,Canceled,Considering"</formula1>
    </dataValidation>
    <dataValidation sqref="D10:D24" showDropDown="0" showInputMessage="0" showErrorMessage="1" allowBlank="1" errorTitle="Enter a number" error="Enter a number 0 or more. Other formulas in this workbook divide by or multiply out of this cell, so an out-of-range entry would break them." type="decimal" errorStyle="stop" operator="greaterThanOrEqual">
      <formula1>0</formula1>
    </dataValidation>
  </dataValidations>
  <printOptions horizontalCentered="1"/>
  <pageMargins left="0.5" right="0.5" top="0.5" bottom="0.5" header="0.3" footer="0.3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 Compatible / Ardent Workshop</Application>
</Properties>
</file>

<file path=docProps/core.xml><?xml version="1.0" encoding="utf-8"?>
<cp:coreProperties xmlns:cp="http://schemas.openxmlformats.org/package/2006/metadata/core-properties">
  <dc:creator xmlns:dc="http://purl.org/dc/elements/1.1/">Ardent Workshop</dc:creator>
  <dcterms:created xmlns:dcterms="http://purl.org/dc/terms/" xmlns:xsi="http://www.w3.org/2001/XMLSchema-instance" xsi:type="dcterms:W3CDTF">2026-10-05T00:00:00Z</dcterms:created>
  <dcterms:modified xmlns:dcterms="http://purl.org/dc/terms/" xmlns:xsi="http://www.w3.org/2001/XMLSchema-instance" xsi:type="dcterms:W3CDTF">2026-10-05T00:00:00Z</dcterms:modified>
</cp:coreProperties>
</file>