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lergen &amp; Label Work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####"/>
  </numFmts>
  <fonts count="22">
    <font>
      <name val="Calibri"/>
      <family val="2"/>
      <color theme="1"/>
      <sz val="11"/>
      <scheme val="minor"/>
    </font>
    <font>
      <name val="Calibri"/>
      <b val="1"/>
      <color rgb="001A2744"/>
      <sz val="17"/>
    </font>
    <font>
      <name val="Calibri"/>
      <b val="1"/>
      <color rgb="002A7F8E"/>
      <sz val="11"/>
    </font>
    <font>
      <name val="Calibri"/>
      <i val="1"/>
      <color rgb="005C6470"/>
      <sz val="9.5"/>
    </font>
    <font>
      <name val="Calibri"/>
      <color rgb="001A2744"/>
      <sz val="9.5"/>
    </font>
    <font>
      <name val="Calibri"/>
      <b val="1"/>
      <color rgb="001A2744"/>
      <sz val="12"/>
    </font>
    <font>
      <name val="Calibri"/>
      <b val="1"/>
      <color rgb="00FFFFFF"/>
      <sz val="9.5"/>
    </font>
    <font>
      <name val="Calibri"/>
      <b val="1"/>
      <color rgb="001A2744"/>
      <sz val="10"/>
    </font>
    <font>
      <name val="Calibri"/>
      <color rgb="002A2F3A"/>
      <sz val="9.5"/>
    </font>
    <font>
      <name val="Calibri"/>
      <color rgb="002A2F3A"/>
      <sz val="10"/>
    </font>
    <font>
      <name val="Calibri"/>
      <color rgb="001F6A78"/>
      <sz val="10"/>
    </font>
    <font>
      <name val="Calibri"/>
      <b val="1"/>
      <color rgb="001F6A78"/>
      <sz val="10"/>
    </font>
    <font>
      <name val="Calibri"/>
      <b val="1"/>
      <color rgb="002A2F3A"/>
      <sz val="10"/>
    </font>
    <font>
      <name val="Calibri"/>
      <i val="1"/>
      <color rgb="005C6470"/>
      <sz val="8.5"/>
    </font>
    <font>
      <name val="Calibri"/>
      <color rgb="001A2744"/>
      <sz val="9"/>
    </font>
    <font>
      <name val="Calibri"/>
      <b val="1"/>
      <color rgb="00FFFFFF"/>
      <sz val="9"/>
    </font>
    <font>
      <name val="Calibri"/>
      <b val="1"/>
      <color rgb="001A2744"/>
      <sz val="9.5"/>
    </font>
    <font>
      <name val="Calibri"/>
      <b val="1"/>
      <color rgb="001A2744"/>
      <sz val="10.5"/>
    </font>
    <font>
      <name val="Calibri"/>
      <b val="1"/>
      <color rgb="002A2F3A"/>
      <sz val="11"/>
    </font>
    <font>
      <name val="Calibri"/>
      <color rgb="001F6A78"/>
      <sz val="10.5"/>
    </font>
    <font>
      <name val="Calibri"/>
      <b val="1"/>
      <color rgb="001F6A78"/>
      <sz val="11"/>
    </font>
    <font>
      <name val="Calibri"/>
      <b val="1"/>
      <color rgb="001F6A78"/>
      <sz val="9.5"/>
    </font>
  </fonts>
  <fills count="9">
    <fill>
      <patternFill/>
    </fill>
    <fill>
      <patternFill patternType="gray125"/>
    </fill>
    <fill>
      <patternFill patternType="solid">
        <fgColor rgb="00EAF3F4"/>
      </patternFill>
    </fill>
    <fill>
      <patternFill patternType="solid">
        <fgColor rgb="00FDF1DD"/>
      </patternFill>
    </fill>
    <fill>
      <patternFill patternType="solid">
        <fgColor rgb="001A2744"/>
      </patternFill>
    </fill>
    <fill>
      <patternFill patternType="solid">
        <fgColor rgb="00FEF6E9"/>
      </patternFill>
    </fill>
    <fill>
      <patternFill patternType="solid">
        <fgColor rgb="00CFE6E8"/>
      </patternFill>
    </fill>
    <fill>
      <patternFill patternType="solid">
        <fgColor rgb="00F4F2EE"/>
      </patternFill>
    </fill>
    <fill>
      <patternFill patternType="solid">
        <fgColor rgb="00FFFFFF"/>
      </patternFill>
    </fill>
  </fills>
  <borders count="8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  <border>
      <bottom style="thin">
        <color rgb="00E5E1D8"/>
      </bottom>
    </border>
    <border>
      <left/>
      <right/>
      <top style="thin">
        <color rgb="00E5E1D8"/>
      </top>
      <bottom/>
      <diagonal/>
    </border>
    <border>
      <left/>
      <right style="thin">
        <color rgb="00E5E1D8"/>
      </right>
      <top style="thin">
        <color rgb="00E5E1D8"/>
      </top>
      <bottom/>
      <diagonal/>
    </border>
    <border>
      <left/>
      <right/>
      <top style="thin">
        <color rgb="00E5E1D8"/>
      </top>
      <bottom style="thin">
        <color rgb="00E5E1D8"/>
      </bottom>
      <diagonal/>
    </border>
    <border>
      <left/>
      <right style="thin">
        <color rgb="00E5E1D8"/>
      </right>
      <top style="thin">
        <color rgb="00E5E1D8"/>
      </top>
      <bottom style="thin">
        <color rgb="00E5E1D8"/>
      </bottom>
      <diagonal/>
    </border>
    <border>
      <left/>
      <right/>
      <top/>
      <bottom style="thin">
        <color rgb="00E5E1D8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vertical="top" wrapText="1"/>
    </xf>
    <xf numFmtId="0" fontId="5" fillId="3" borderId="0" pivotButton="0" quotePrefix="0" xfId="0"/>
    <xf numFmtId="0" fontId="6" fillId="4" borderId="0" applyAlignment="1" pivotButton="0" quotePrefix="0" xfId="0">
      <alignment horizontal="left" vertical="center" wrapText="1"/>
    </xf>
    <xf numFmtId="0" fontId="6" fillId="4" borderId="0" applyAlignment="1" pivotButton="0" quotePrefix="0" xfId="0">
      <alignment horizontal="center" vertical="center" wrapText="1"/>
    </xf>
    <xf numFmtId="0" fontId="7" fillId="5" borderId="1" applyAlignment="1" pivotButton="0" quotePrefix="0" xfId="0">
      <alignment vertical="center"/>
    </xf>
    <xf numFmtId="0" fontId="8" fillId="5" borderId="1" applyAlignment="1" pivotButton="0" quotePrefix="0" xfId="0">
      <alignment vertical="center" wrapText="1"/>
    </xf>
    <xf numFmtId="0" fontId="9" fillId="5" borderId="1" applyAlignment="1" pivotButton="0" quotePrefix="0" xfId="0">
      <alignment horizontal="center" vertical="center"/>
    </xf>
    <xf numFmtId="164" fontId="10" fillId="6" borderId="1" applyAlignment="1" pivotButton="0" quotePrefix="0" xfId="0">
      <alignment horizontal="center" vertical="center"/>
    </xf>
    <xf numFmtId="1" fontId="11" fillId="6" borderId="1" applyAlignment="1" pivotButton="0" quotePrefix="0" xfId="0">
      <alignment horizontal="center" vertical="center"/>
    </xf>
    <xf numFmtId="0" fontId="12" fillId="5" borderId="1" applyAlignment="1" pivotButton="0" quotePrefix="0" xfId="0">
      <alignment horizontal="center" vertical="center"/>
    </xf>
    <xf numFmtId="0" fontId="13" fillId="5" borderId="1" applyAlignment="1" pivotButton="0" quotePrefix="0" xfId="0">
      <alignment vertical="center" wrapText="1"/>
    </xf>
    <xf numFmtId="1" fontId="9" fillId="5" borderId="1" applyAlignment="1" pivotButton="0" quotePrefix="0" xfId="0">
      <alignment horizontal="center" vertical="center"/>
    </xf>
    <xf numFmtId="0" fontId="14" fillId="0" borderId="0" pivotButton="0" quotePrefix="0" xfId="0"/>
    <xf numFmtId="0" fontId="13" fillId="0" borderId="0" applyAlignment="1" pivotButton="0" quotePrefix="0" xfId="0">
      <alignment vertical="top" wrapText="1"/>
    </xf>
    <xf numFmtId="0" fontId="15" fillId="4" borderId="0" applyAlignment="1" pivotButton="0" quotePrefix="0" xfId="0">
      <alignment horizontal="center"/>
    </xf>
    <xf numFmtId="0" fontId="16" fillId="7" borderId="2" applyAlignment="1" pivotButton="0" quotePrefix="0" xfId="0">
      <alignment horizontal="center"/>
    </xf>
    <xf numFmtId="165" fontId="8" fillId="7" borderId="2" applyAlignment="1" pivotButton="0" quotePrefix="0" xfId="0">
      <alignment horizontal="center"/>
    </xf>
    <xf numFmtId="0" fontId="8" fillId="7" borderId="2" applyAlignment="1" pivotButton="0" quotePrefix="0" xfId="0">
      <alignment horizontal="center"/>
    </xf>
    <xf numFmtId="0" fontId="17" fillId="0" borderId="0" applyAlignment="1" pivotButton="0" quotePrefix="0" xfId="0">
      <alignment horizontal="right" vertical="center"/>
    </xf>
    <xf numFmtId="0" fontId="18" fillId="5" borderId="1" applyAlignment="1" pivotButton="0" quotePrefix="0" xfId="0">
      <alignment horizontal="left" vertical="center"/>
    </xf>
    <xf numFmtId="0" fontId="0" fillId="0" borderId="5" pivotButton="0" quotePrefix="0" xfId="0"/>
    <xf numFmtId="0" fontId="0" fillId="0" borderId="6" pivotButton="0" quotePrefix="0" xfId="0"/>
    <xf numFmtId="0" fontId="19" fillId="6" borderId="1" applyAlignment="1" pivotButton="0" quotePrefix="0" xfId="0">
      <alignment horizontal="left" vertical="center" wrapText="1"/>
    </xf>
    <xf numFmtId="0" fontId="19" fillId="6" borderId="1" applyAlignment="1" pivotButton="0" quotePrefix="0" xfId="0">
      <alignment horizontal="left" vertical="center"/>
    </xf>
    <xf numFmtId="0" fontId="6" fillId="4" borderId="0" applyAlignment="1" pivotButton="0" quotePrefix="0" xfId="0">
      <alignment horizontal="center"/>
    </xf>
    <xf numFmtId="0" fontId="6" fillId="4" borderId="0" pivotButton="0" quotePrefix="0" xfId="0"/>
    <xf numFmtId="0" fontId="8" fillId="8" borderId="2" applyAlignment="1" pivotButton="0" quotePrefix="0" xfId="0">
      <alignment vertical="center" wrapText="1"/>
    </xf>
    <xf numFmtId="0" fontId="0" fillId="0" borderId="7" pivotButton="0" quotePrefix="0" xfId="0"/>
    <xf numFmtId="0" fontId="8" fillId="7" borderId="2" applyAlignment="1" pivotButton="0" quotePrefix="0" xfId="0">
      <alignment vertical="center" wrapText="1"/>
    </xf>
    <xf numFmtId="0" fontId="20" fillId="6" borderId="1" applyAlignment="1" pivotButton="0" quotePrefix="0" xfId="0">
      <alignment horizontal="center" vertical="center"/>
    </xf>
    <xf numFmtId="0" fontId="7" fillId="8" borderId="0" applyAlignment="1" pivotButton="0" quotePrefix="0" xfId="0">
      <alignment vertical="center" wrapText="1"/>
    </xf>
    <xf numFmtId="0" fontId="21" fillId="2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2A2F3A"/>
      </font>
      <fill>
        <patternFill patternType="solid">
          <fgColor rgb="00F7D492"/>
          <bgColor rgb="00F7D492"/>
        </patternFill>
      </fill>
    </dxf>
    <dxf>
      <font>
        <b val="1"/>
        <color rgb="002A2F3A"/>
      </font>
      <fill>
        <patternFill patternType="solid">
          <fgColor rgb="00F6C7B6"/>
          <bgColor rgb="00F6C7B6"/>
        </patternFill>
      </fill>
    </dxf>
    <dxf>
      <font>
        <b val="1"/>
        <color rgb="002A2F3A"/>
      </font>
      <fill>
        <patternFill patternType="solid">
          <fgColor rgb="00DAEEDA"/>
          <bgColor rgb="00DAEE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57"/>
  <sheetViews>
    <sheetView showGridLines="0" workbookViewId="0">
      <pane xSplit="2" ySplit="8" topLeftCell="C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44" customWidth="1" min="2" max="2"/>
    <col width="10" customWidth="1" min="3" max="3"/>
    <col width="8" customWidth="1" min="4" max="4"/>
    <col width="13" customWidth="1" min="5" max="5"/>
    <col width="9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30" customWidth="1" min="16" max="16"/>
    <col width="14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</cols>
  <sheetData>
    <row r="1" ht="26" customHeight="1">
      <c r="A1" s="1" t="inlineStr">
        <is>
          <t>ALLERGEN &amp; LABEL WORKSHEET</t>
        </is>
      </c>
    </row>
    <row r="2">
      <c r="A2" s="2" t="inlineStr">
        <is>
          <t>A free tool from Ardent Workshop  ·  ardentworkshop.com</t>
        </is>
      </c>
    </row>
    <row r="3" ht="48" customHeight="1">
      <c r="A3" s="3" t="inlineStr">
        <is>
          <t>One product, one sheet. Type your recipe the way you actually write it — cups, ounces, grams — and flag each ingredient's allergens once. The sheet converts everything to grams, ranks the ingredients heaviest first — the order federal food-labeling rules require (21 CFR 101.4(a)(1)), and the one state cottage-food rules generally follow — then assembles the ingredient statement and writes the Contains statement for the nine major allergens.</t>
        </is>
      </c>
    </row>
    <row r="4" ht="36" customHeight="1">
      <c r="A4" s="4" t="inlineStr">
        <is>
          <t>THE NINE MAJOR ALLERGENS — milk, eggs, fish, crustacean shellfish, tree nuts, peanuts, wheat, soybeans and sesame. Sesame became the ninth on January 1, 2023, which is why labels written before then routinely miss it.</t>
        </is>
      </c>
    </row>
    <row r="5" ht="32" customHeight="1">
      <c r="A5" s="3" t="inlineStr">
        <is>
          <t>It opens on a worked example — a fictional cookie — so you can see it working. Overwrite it with your own. Cream cells are yours to fill; teal cells calculate, so don't type over them.</t>
        </is>
      </c>
    </row>
    <row r="7" ht="22" customHeight="1">
      <c r="A7" s="5" t="inlineStr">
        <is>
          <t>YOUR RECIPE</t>
        </is>
      </c>
    </row>
    <row r="8" ht="40" customHeight="1">
      <c r="A8" s="6" t="inlineStr">
        <is>
          <t>Ingredient</t>
        </is>
      </c>
      <c r="B8" s="6" t="inlineStr">
        <is>
          <t>On a label it is called</t>
        </is>
      </c>
      <c r="C8" s="7" t="inlineStr">
        <is>
          <t>Amount</t>
        </is>
      </c>
      <c r="D8" s="7" t="inlineStr">
        <is>
          <t>Unit</t>
        </is>
      </c>
      <c r="E8" s="7" t="inlineStr">
        <is>
          <t>Weight (g) (auto)</t>
        </is>
      </c>
      <c r="F8" s="7" t="inlineStr">
        <is>
          <t>Order (auto)</t>
        </is>
      </c>
      <c r="G8" s="7" t="inlineStr">
        <is>
          <t>Milk</t>
        </is>
      </c>
      <c r="H8" s="7" t="inlineStr">
        <is>
          <t>Eggs</t>
        </is>
      </c>
      <c r="I8" s="7" t="inlineStr">
        <is>
          <t>Fish</t>
        </is>
      </c>
      <c r="J8" s="7" t="inlineStr">
        <is>
          <t>Shellfish</t>
        </is>
      </c>
      <c r="K8" s="7" t="inlineStr">
        <is>
          <t>Tree nuts</t>
        </is>
      </c>
      <c r="L8" s="7" t="inlineStr">
        <is>
          <t>Peanuts</t>
        </is>
      </c>
      <c r="M8" s="7" t="inlineStr">
        <is>
          <t>Wheat</t>
        </is>
      </c>
      <c r="N8" s="7" t="inlineStr">
        <is>
          <t>Soy</t>
        </is>
      </c>
      <c r="O8" s="7" t="inlineStr">
        <is>
          <t>Sesame</t>
        </is>
      </c>
      <c r="P8" s="7" t="inlineStr">
        <is>
          <t>Notes</t>
        </is>
      </c>
      <c r="Q8" s="7" t="inlineStr">
        <is>
          <t>Grams per cup (fill in if you use cup)</t>
        </is>
      </c>
    </row>
    <row r="9" ht="22" customHeight="1">
      <c r="A9" s="8" t="inlineStr">
        <is>
          <t>Unsalted butter</t>
        </is>
      </c>
      <c r="B9" s="9" t="inlineStr">
        <is>
          <t>Butter</t>
        </is>
      </c>
      <c r="C9" s="10" t="n">
        <v>1</v>
      </c>
      <c r="D9" s="10" t="inlineStr">
        <is>
          <t>cup</t>
        </is>
      </c>
      <c r="E9" s="11">
        <f>IF(OR($A9="",$C9=""),"",IF($D9="cup",IF($Q9="","",$C9*$Q9),$C9*IFERROR(VLOOKUP($D9,$D$29:$E$33,2,FALSE),0)))</f>
        <v/>
      </c>
      <c r="F9" s="12">
        <f>IF($E9="","",COUNTIFS($E$9:$E$26,"&gt;"&amp;$E9)+COUNTIF($E$9:$E9,$E9))</f>
        <v/>
      </c>
      <c r="G9" s="13" t="inlineStr">
        <is>
          <t>Y</t>
        </is>
      </c>
      <c r="H9" s="13" t="inlineStr">
        <is>
          <t>N</t>
        </is>
      </c>
      <c r="I9" s="13" t="inlineStr">
        <is>
          <t>N</t>
        </is>
      </c>
      <c r="J9" s="13" t="inlineStr">
        <is>
          <t>N</t>
        </is>
      </c>
      <c r="K9" s="13" t="inlineStr">
        <is>
          <t>N</t>
        </is>
      </c>
      <c r="L9" s="13" t="inlineStr">
        <is>
          <t>N</t>
        </is>
      </c>
      <c r="M9" s="13" t="inlineStr">
        <is>
          <t>N</t>
        </is>
      </c>
      <c r="N9" s="13" t="inlineStr">
        <is>
          <t>N</t>
        </is>
      </c>
      <c r="O9" s="13" t="inlineStr">
        <is>
          <t>N</t>
        </is>
      </c>
      <c r="P9" s="14" t="n"/>
      <c r="Q9" s="15" t="n">
        <v>227</v>
      </c>
      <c r="R9" s="16">
        <f>IF($E9="","",$F9)</f>
        <v/>
      </c>
    </row>
    <row r="10" ht="22" customHeight="1">
      <c r="A10" s="8" t="inlineStr">
        <is>
          <t>Light brown sugar</t>
        </is>
      </c>
      <c r="B10" s="9" t="inlineStr">
        <is>
          <t>Brown sugar</t>
        </is>
      </c>
      <c r="C10" s="10" t="n">
        <v>1</v>
      </c>
      <c r="D10" s="10" t="inlineStr">
        <is>
          <t>cup</t>
        </is>
      </c>
      <c r="E10" s="11">
        <f>IF(OR($A10="",$C10=""),"",IF($D10="cup",IF($Q10="","",$C10*$Q10),$C10*IFERROR(VLOOKUP($D10,$D$29:$E$33,2,FALSE),0)))</f>
        <v/>
      </c>
      <c r="F10" s="12">
        <f>IF($E10="","",COUNTIFS($E$9:$E$26,"&gt;"&amp;$E10)+COUNTIF($E$9:$E10,$E10))</f>
        <v/>
      </c>
      <c r="G10" s="13" t="inlineStr">
        <is>
          <t>N</t>
        </is>
      </c>
      <c r="H10" s="13" t="inlineStr">
        <is>
          <t>N</t>
        </is>
      </c>
      <c r="I10" s="13" t="inlineStr">
        <is>
          <t>N</t>
        </is>
      </c>
      <c r="J10" s="13" t="inlineStr">
        <is>
          <t>N</t>
        </is>
      </c>
      <c r="K10" s="13" t="inlineStr">
        <is>
          <t>N</t>
        </is>
      </c>
      <c r="L10" s="13" t="inlineStr">
        <is>
          <t>N</t>
        </is>
      </c>
      <c r="M10" s="13" t="inlineStr">
        <is>
          <t>N</t>
        </is>
      </c>
      <c r="N10" s="13" t="inlineStr">
        <is>
          <t>N</t>
        </is>
      </c>
      <c r="O10" s="13" t="inlineStr">
        <is>
          <t>N</t>
        </is>
      </c>
      <c r="P10" s="14" t="inlineStr">
        <is>
          <t>Packed.</t>
        </is>
      </c>
      <c r="Q10" s="15" t="n">
        <v>213</v>
      </c>
      <c r="R10" s="16">
        <f>IF($E10="","",$F10)</f>
        <v/>
      </c>
    </row>
    <row r="11" ht="22" customHeight="1">
      <c r="A11" s="8" t="inlineStr">
        <is>
          <t>Granulated sugar</t>
        </is>
      </c>
      <c r="B11" s="9" t="inlineStr">
        <is>
          <t>Sugar</t>
        </is>
      </c>
      <c r="C11" s="10" t="n">
        <v>0.5</v>
      </c>
      <c r="D11" s="10" t="inlineStr">
        <is>
          <t>cup</t>
        </is>
      </c>
      <c r="E11" s="11">
        <f>IF(OR($A11="",$C11=""),"",IF($D11="cup",IF($Q11="","",$C11*$Q11),$C11*IFERROR(VLOOKUP($D11,$D$29:$E$33,2,FALSE),0)))</f>
        <v/>
      </c>
      <c r="F11" s="12">
        <f>IF($E11="","",COUNTIFS($E$9:$E$26,"&gt;"&amp;$E11)+COUNTIF($E$9:$E11,$E11))</f>
        <v/>
      </c>
      <c r="G11" s="13" t="inlineStr">
        <is>
          <t>N</t>
        </is>
      </c>
      <c r="H11" s="13" t="inlineStr">
        <is>
          <t>N</t>
        </is>
      </c>
      <c r="I11" s="13" t="inlineStr">
        <is>
          <t>N</t>
        </is>
      </c>
      <c r="J11" s="13" t="inlineStr">
        <is>
          <t>N</t>
        </is>
      </c>
      <c r="K11" s="13" t="inlineStr">
        <is>
          <t>N</t>
        </is>
      </c>
      <c r="L11" s="13" t="inlineStr">
        <is>
          <t>N</t>
        </is>
      </c>
      <c r="M11" s="13" t="inlineStr">
        <is>
          <t>N</t>
        </is>
      </c>
      <c r="N11" s="13" t="inlineStr">
        <is>
          <t>N</t>
        </is>
      </c>
      <c r="O11" s="13" t="inlineStr">
        <is>
          <t>N</t>
        </is>
      </c>
      <c r="P11" s="14" t="n"/>
      <c r="Q11" s="15" t="n">
        <v>198</v>
      </c>
      <c r="R11" s="16">
        <f>IF($E11="","",$F11)</f>
        <v/>
      </c>
    </row>
    <row r="12" ht="22" customHeight="1">
      <c r="A12" s="8" t="inlineStr">
        <is>
          <t>Large eggs</t>
        </is>
      </c>
      <c r="B12" s="9" t="inlineStr">
        <is>
          <t>Eggs</t>
        </is>
      </c>
      <c r="C12" s="10" t="n">
        <v>100</v>
      </c>
      <c r="D12" s="10" t="inlineStr">
        <is>
          <t>g</t>
        </is>
      </c>
      <c r="E12" s="11">
        <f>IF(OR($A12="",$C12=""),"",IF($D12="cup",IF($Q12="","",$C12*$Q12),$C12*IFERROR(VLOOKUP($D12,$D$29:$E$33,2,FALSE),0)))</f>
        <v/>
      </c>
      <c r="F12" s="12">
        <f>IF($E12="","",COUNTIFS($E$9:$E$26,"&gt;"&amp;$E12)+COUNTIF($E$9:$E12,$E12))</f>
        <v/>
      </c>
      <c r="G12" s="13" t="inlineStr">
        <is>
          <t>N</t>
        </is>
      </c>
      <c r="H12" s="13" t="inlineStr">
        <is>
          <t>Y</t>
        </is>
      </c>
      <c r="I12" s="13" t="inlineStr">
        <is>
          <t>N</t>
        </is>
      </c>
      <c r="J12" s="13" t="inlineStr">
        <is>
          <t>N</t>
        </is>
      </c>
      <c r="K12" s="13" t="inlineStr">
        <is>
          <t>N</t>
        </is>
      </c>
      <c r="L12" s="13" t="inlineStr">
        <is>
          <t>N</t>
        </is>
      </c>
      <c r="M12" s="13" t="inlineStr">
        <is>
          <t>N</t>
        </is>
      </c>
      <c r="N12" s="13" t="inlineStr">
        <is>
          <t>N</t>
        </is>
      </c>
      <c r="O12" s="13" t="inlineStr">
        <is>
          <t>N</t>
        </is>
      </c>
      <c r="P12" s="14" t="inlineStr">
        <is>
          <t>A large egg out of the shell is about 50 g — count them rather than measuring by cup where you can.</t>
        </is>
      </c>
      <c r="Q12" s="15" t="n">
        <v>227</v>
      </c>
      <c r="R12" s="16">
        <f>IF($E12="","",$F12)</f>
        <v/>
      </c>
    </row>
    <row r="13" ht="22" customHeight="1">
      <c r="A13" s="8" t="inlineStr">
        <is>
          <t>Pure vanilla extract</t>
        </is>
      </c>
      <c r="B13" s="9" t="inlineStr">
        <is>
          <t>Vanilla extract</t>
        </is>
      </c>
      <c r="C13" s="10" t="n">
        <v>8</v>
      </c>
      <c r="D13" s="10" t="inlineStr">
        <is>
          <t>g</t>
        </is>
      </c>
      <c r="E13" s="11">
        <f>IF(OR($A13="",$C13=""),"",IF($D13="cup",IF($Q13="","",$C13*$Q13),$C13*IFERROR(VLOOKUP($D13,$D$29:$E$33,2,FALSE),0)))</f>
        <v/>
      </c>
      <c r="F13" s="12">
        <f>IF($E13="","",COUNTIFS($E$9:$E$26,"&gt;"&amp;$E13)+COUNTIF($E$9:$E13,$E13))</f>
        <v/>
      </c>
      <c r="G13" s="13" t="inlineStr">
        <is>
          <t>N</t>
        </is>
      </c>
      <c r="H13" s="13" t="inlineStr">
        <is>
          <t>N</t>
        </is>
      </c>
      <c r="I13" s="13" t="inlineStr">
        <is>
          <t>N</t>
        </is>
      </c>
      <c r="J13" s="13" t="inlineStr">
        <is>
          <t>N</t>
        </is>
      </c>
      <c r="K13" s="13" t="inlineStr">
        <is>
          <t>N</t>
        </is>
      </c>
      <c r="L13" s="13" t="inlineStr">
        <is>
          <t>N</t>
        </is>
      </c>
      <c r="M13" s="13" t="inlineStr">
        <is>
          <t>N</t>
        </is>
      </c>
      <c r="N13" s="13" t="inlineStr">
        <is>
          <t>N</t>
        </is>
      </c>
      <c r="O13" s="13" t="inlineStr">
        <is>
          <t>N</t>
        </is>
      </c>
      <c r="P13" s="14" t="n"/>
      <c r="Q13" s="15" t="n">
        <v>208</v>
      </c>
      <c r="R13" s="16">
        <f>IF($E13="","",$F13)</f>
        <v/>
      </c>
    </row>
    <row r="14" ht="22" customHeight="1">
      <c r="A14" s="8" t="inlineStr">
        <is>
          <t>All-purpose flour</t>
        </is>
      </c>
      <c r="B14" s="9" t="inlineStr">
        <is>
          <t>Enriched wheat flour</t>
        </is>
      </c>
      <c r="C14" s="10" t="n">
        <v>2.5</v>
      </c>
      <c r="D14" s="10" t="inlineStr">
        <is>
          <t>cup</t>
        </is>
      </c>
      <c r="E14" s="11">
        <f>IF(OR($A14="",$C14=""),"",IF($D14="cup",IF($Q14="","",$C14*$Q14),$C14*IFERROR(VLOOKUP($D14,$D$29:$E$33,2,FALSE),0)))</f>
        <v/>
      </c>
      <c r="F14" s="12">
        <f>IF($E14="","",COUNTIFS($E$9:$E$26,"&gt;"&amp;$E14)+COUNTIF($E$9:$E14,$E14))</f>
        <v/>
      </c>
      <c r="G14" s="13" t="inlineStr">
        <is>
          <t>N</t>
        </is>
      </c>
      <c r="H14" s="13" t="inlineStr">
        <is>
          <t>N</t>
        </is>
      </c>
      <c r="I14" s="13" t="inlineStr">
        <is>
          <t>N</t>
        </is>
      </c>
      <c r="J14" s="13" t="inlineStr">
        <is>
          <t>N</t>
        </is>
      </c>
      <c r="K14" s="13" t="inlineStr">
        <is>
          <t>N</t>
        </is>
      </c>
      <c r="L14" s="13" t="inlineStr">
        <is>
          <t>N</t>
        </is>
      </c>
      <c r="M14" s="13" t="inlineStr">
        <is>
          <t>Y</t>
        </is>
      </c>
      <c r="N14" s="13" t="inlineStr">
        <is>
          <t>N</t>
        </is>
      </c>
      <c r="O14" s="13" t="inlineStr">
        <is>
          <t>N</t>
        </is>
      </c>
      <c r="P14" s="14" t="inlineStr">
        <is>
          <t>Enriched flour carries added niacin, iron, thiamine, riboflavin and folic acid — some states expect the full sub-ingredient parenthetical.</t>
        </is>
      </c>
      <c r="Q14" s="15" t="n">
        <v>120</v>
      </c>
      <c r="R14" s="16">
        <f>IF($E14="","",$F14)</f>
        <v/>
      </c>
    </row>
    <row r="15" ht="22" customHeight="1">
      <c r="A15" s="8" t="inlineStr">
        <is>
          <t>Baking soda</t>
        </is>
      </c>
      <c r="B15" s="9" t="inlineStr">
        <is>
          <t>Baking soda</t>
        </is>
      </c>
      <c r="C15" s="10" t="n">
        <v>5</v>
      </c>
      <c r="D15" s="10" t="inlineStr">
        <is>
          <t>g</t>
        </is>
      </c>
      <c r="E15" s="11">
        <f>IF(OR($A15="",$C15=""),"",IF($D15="cup",IF($Q15="","",$C15*$Q15),$C15*IFERROR(VLOOKUP($D15,$D$29:$E$33,2,FALSE),0)))</f>
        <v/>
      </c>
      <c r="F15" s="12">
        <f>IF($E15="","",COUNTIFS($E$9:$E$26,"&gt;"&amp;$E15)+COUNTIF($E$9:$E15,$E15))</f>
        <v/>
      </c>
      <c r="G15" s="13" t="inlineStr">
        <is>
          <t>N</t>
        </is>
      </c>
      <c r="H15" s="13" t="inlineStr">
        <is>
          <t>N</t>
        </is>
      </c>
      <c r="I15" s="13" t="inlineStr">
        <is>
          <t>N</t>
        </is>
      </c>
      <c r="J15" s="13" t="inlineStr">
        <is>
          <t>N</t>
        </is>
      </c>
      <c r="K15" s="13" t="inlineStr">
        <is>
          <t>N</t>
        </is>
      </c>
      <c r="L15" s="13" t="inlineStr">
        <is>
          <t>N</t>
        </is>
      </c>
      <c r="M15" s="13" t="inlineStr">
        <is>
          <t>N</t>
        </is>
      </c>
      <c r="N15" s="13" t="inlineStr">
        <is>
          <t>N</t>
        </is>
      </c>
      <c r="O15" s="13" t="inlineStr">
        <is>
          <t>N</t>
        </is>
      </c>
      <c r="P15" s="14" t="n"/>
      <c r="Q15" s="15" t="n"/>
      <c r="R15" s="16">
        <f>IF($E15="","",$F15)</f>
        <v/>
      </c>
    </row>
    <row r="16" ht="22" customHeight="1">
      <c r="A16" s="8" t="inlineStr">
        <is>
          <t>Fine sea salt</t>
        </is>
      </c>
      <c r="B16" s="9" t="inlineStr">
        <is>
          <t>Salt</t>
        </is>
      </c>
      <c r="C16" s="10" t="n">
        <v>6</v>
      </c>
      <c r="D16" s="10" t="inlineStr">
        <is>
          <t>g</t>
        </is>
      </c>
      <c r="E16" s="11">
        <f>IF(OR($A16="",$C16=""),"",IF($D16="cup",IF($Q16="","",$C16*$Q16),$C16*IFERROR(VLOOKUP($D16,$D$29:$E$33,2,FALSE),0)))</f>
        <v/>
      </c>
      <c r="F16" s="12">
        <f>IF($E16="","",COUNTIFS($E$9:$E$26,"&gt;"&amp;$E16)+COUNTIF($E$9:$E16,$E16))</f>
        <v/>
      </c>
      <c r="G16" s="13" t="inlineStr">
        <is>
          <t>N</t>
        </is>
      </c>
      <c r="H16" s="13" t="inlineStr">
        <is>
          <t>N</t>
        </is>
      </c>
      <c r="I16" s="13" t="inlineStr">
        <is>
          <t>N</t>
        </is>
      </c>
      <c r="J16" s="13" t="inlineStr">
        <is>
          <t>N</t>
        </is>
      </c>
      <c r="K16" s="13" t="inlineStr">
        <is>
          <t>N</t>
        </is>
      </c>
      <c r="L16" s="13" t="inlineStr">
        <is>
          <t>N</t>
        </is>
      </c>
      <c r="M16" s="13" t="inlineStr">
        <is>
          <t>N</t>
        </is>
      </c>
      <c r="N16" s="13" t="inlineStr">
        <is>
          <t>N</t>
        </is>
      </c>
      <c r="O16" s="13" t="inlineStr">
        <is>
          <t>N</t>
        </is>
      </c>
      <c r="P16" s="14" t="n"/>
      <c r="Q16" s="15" t="n"/>
      <c r="R16" s="16">
        <f>IF($E16="","",$F16)</f>
        <v/>
      </c>
    </row>
    <row r="17" ht="22" customHeight="1">
      <c r="A17" s="8" t="inlineStr">
        <is>
          <t>Semisweet chocolate chips</t>
        </is>
      </c>
      <c r="B17" s="9" t="inlineStr">
        <is>
          <t>Semisweet chocolate chips (sugar, chocolate liquor, cocoa butter, soy lecithin, vanilla)</t>
        </is>
      </c>
      <c r="C17" s="10" t="n">
        <v>1.25</v>
      </c>
      <c r="D17" s="10" t="inlineStr">
        <is>
          <t>cup</t>
        </is>
      </c>
      <c r="E17" s="11">
        <f>IF(OR($A17="",$C17=""),"",IF($D17="cup",IF($Q17="","",$C17*$Q17),$C17*IFERROR(VLOOKUP($D17,$D$29:$E$33,2,FALSE),0)))</f>
        <v/>
      </c>
      <c r="F17" s="12">
        <f>IF($E17="","",COUNTIFS($E$9:$E$26,"&gt;"&amp;$E17)+COUNTIF($E$9:$E17,$E17))</f>
        <v/>
      </c>
      <c r="G17" s="13" t="inlineStr">
        <is>
          <t>N</t>
        </is>
      </c>
      <c r="H17" s="13" t="inlineStr">
        <is>
          <t>N</t>
        </is>
      </c>
      <c r="I17" s="13" t="inlineStr">
        <is>
          <t>N</t>
        </is>
      </c>
      <c r="J17" s="13" t="inlineStr">
        <is>
          <t>N</t>
        </is>
      </c>
      <c r="K17" s="13" t="inlineStr">
        <is>
          <t>N</t>
        </is>
      </c>
      <c r="L17" s="13" t="inlineStr">
        <is>
          <t>N</t>
        </is>
      </c>
      <c r="M17" s="13" t="inlineStr">
        <is>
          <t>N</t>
        </is>
      </c>
      <c r="N17" s="13" t="inlineStr">
        <is>
          <t>Y</t>
        </is>
      </c>
      <c r="O17" s="13" t="inlineStr">
        <is>
          <t>N</t>
        </is>
      </c>
      <c r="P17" s="14" t="inlineStr">
        <is>
          <t>Sub-ingredients belong in the parenthetical. Many brands are run on shared equipment with milk chocolate — read your supplier's own label before you leave milk off.</t>
        </is>
      </c>
      <c r="Q17" s="15" t="n">
        <v>170</v>
      </c>
      <c r="R17" s="16">
        <f>IF($E17="","",$F17)</f>
        <v/>
      </c>
    </row>
    <row r="18" ht="22" customHeight="1">
      <c r="A18" s="8" t="n"/>
      <c r="B18" s="9" t="n"/>
      <c r="C18" s="10" t="n"/>
      <c r="D18" s="10" t="n"/>
      <c r="E18" s="11">
        <f>IF(OR($A18="",$C18=""),"",IF($D18="cup",IF($Q18="","",$C18*$Q18),$C18*IFERROR(VLOOKUP($D18,$D$29:$E$33,2,FALSE),0)))</f>
        <v/>
      </c>
      <c r="F18" s="12">
        <f>IF($E18="","",COUNTIFS($E$9:$E$26,"&gt;"&amp;$E18)+COUNTIF($E$9:$E18,$E18))</f>
        <v/>
      </c>
      <c r="G18" s="13" t="n"/>
      <c r="H18" s="13" t="n"/>
      <c r="I18" s="13" t="n"/>
      <c r="J18" s="13" t="n"/>
      <c r="K18" s="13" t="n"/>
      <c r="L18" s="13" t="n"/>
      <c r="M18" s="13" t="n"/>
      <c r="N18" s="13" t="n"/>
      <c r="O18" s="13" t="n"/>
      <c r="P18" s="14" t="n"/>
      <c r="Q18" s="15" t="n"/>
      <c r="R18" s="16">
        <f>IF($E18="","",$F18)</f>
        <v/>
      </c>
    </row>
    <row r="19" ht="22" customHeight="1">
      <c r="A19" s="8" t="n"/>
      <c r="B19" s="9" t="n"/>
      <c r="C19" s="10" t="n"/>
      <c r="D19" s="10" t="n"/>
      <c r="E19" s="11">
        <f>IF(OR($A19="",$C19=""),"",IF($D19="cup",IF($Q19="","",$C19*$Q19),$C19*IFERROR(VLOOKUP($D19,$D$29:$E$33,2,FALSE),0)))</f>
        <v/>
      </c>
      <c r="F19" s="12">
        <f>IF($E19="","",COUNTIFS($E$9:$E$26,"&gt;"&amp;$E19)+COUNTIF($E$9:$E19,$E19))</f>
        <v/>
      </c>
      <c r="G19" s="13" t="n"/>
      <c r="H19" s="13" t="n"/>
      <c r="I19" s="13" t="n"/>
      <c r="J19" s="13" t="n"/>
      <c r="K19" s="13" t="n"/>
      <c r="L19" s="13" t="n"/>
      <c r="M19" s="13" t="n"/>
      <c r="N19" s="13" t="n"/>
      <c r="O19" s="13" t="n"/>
      <c r="P19" s="14" t="n"/>
      <c r="Q19" s="15" t="n"/>
      <c r="R19" s="16">
        <f>IF($E19="","",$F19)</f>
        <v/>
      </c>
    </row>
    <row r="20" ht="22" customHeight="1">
      <c r="A20" s="8" t="n"/>
      <c r="B20" s="9" t="n"/>
      <c r="C20" s="10" t="n"/>
      <c r="D20" s="10" t="n"/>
      <c r="E20" s="11">
        <f>IF(OR($A20="",$C20=""),"",IF($D20="cup",IF($Q20="","",$C20*$Q20),$C20*IFERROR(VLOOKUP($D20,$D$29:$E$33,2,FALSE),0)))</f>
        <v/>
      </c>
      <c r="F20" s="12">
        <f>IF($E20="","",COUNTIFS($E$9:$E$26,"&gt;"&amp;$E20)+COUNTIF($E$9:$E20,$E20))</f>
        <v/>
      </c>
      <c r="G20" s="13" t="n"/>
      <c r="H20" s="13" t="n"/>
      <c r="I20" s="13" t="n"/>
      <c r="J20" s="13" t="n"/>
      <c r="K20" s="13" t="n"/>
      <c r="L20" s="13" t="n"/>
      <c r="M20" s="13" t="n"/>
      <c r="N20" s="13" t="n"/>
      <c r="O20" s="13" t="n"/>
      <c r="P20" s="14" t="n"/>
      <c r="Q20" s="15" t="n"/>
      <c r="R20" s="16">
        <f>IF($E20="","",$F20)</f>
        <v/>
      </c>
    </row>
    <row r="21" ht="22" customHeight="1">
      <c r="A21" s="8" t="n"/>
      <c r="B21" s="9" t="n"/>
      <c r="C21" s="10" t="n"/>
      <c r="D21" s="10" t="n"/>
      <c r="E21" s="11">
        <f>IF(OR($A21="",$C21=""),"",IF($D21="cup",IF($Q21="","",$C21*$Q21),$C21*IFERROR(VLOOKUP($D21,$D$29:$E$33,2,FALSE),0)))</f>
        <v/>
      </c>
      <c r="F21" s="12">
        <f>IF($E21="","",COUNTIFS($E$9:$E$26,"&gt;"&amp;$E21)+COUNTIF($E$9:$E21,$E21))</f>
        <v/>
      </c>
      <c r="G21" s="13" t="n"/>
      <c r="H21" s="13" t="n"/>
      <c r="I21" s="13" t="n"/>
      <c r="J21" s="13" t="n"/>
      <c r="K21" s="13" t="n"/>
      <c r="L21" s="13" t="n"/>
      <c r="M21" s="13" t="n"/>
      <c r="N21" s="13" t="n"/>
      <c r="O21" s="13" t="n"/>
      <c r="P21" s="14" t="n"/>
      <c r="Q21" s="15" t="n"/>
      <c r="R21" s="16">
        <f>IF($E21="","",$F21)</f>
        <v/>
      </c>
    </row>
    <row r="22" ht="22" customHeight="1">
      <c r="A22" s="8" t="n"/>
      <c r="B22" s="9" t="n"/>
      <c r="C22" s="10" t="n"/>
      <c r="D22" s="10" t="n"/>
      <c r="E22" s="11">
        <f>IF(OR($A22="",$C22=""),"",IF($D22="cup",IF($Q22="","",$C22*$Q22),$C22*IFERROR(VLOOKUP($D22,$D$29:$E$33,2,FALSE),0)))</f>
        <v/>
      </c>
      <c r="F22" s="12">
        <f>IF($E22="","",COUNTIFS($E$9:$E$26,"&gt;"&amp;$E22)+COUNTIF($E$9:$E22,$E22))</f>
        <v/>
      </c>
      <c r="G22" s="13" t="n"/>
      <c r="H22" s="13" t="n"/>
      <c r="I22" s="13" t="n"/>
      <c r="J22" s="13" t="n"/>
      <c r="K22" s="13" t="n"/>
      <c r="L22" s="13" t="n"/>
      <c r="M22" s="13" t="n"/>
      <c r="N22" s="13" t="n"/>
      <c r="O22" s="13" t="n"/>
      <c r="P22" s="14" t="n"/>
      <c r="Q22" s="15" t="n"/>
      <c r="R22" s="16">
        <f>IF($E22="","",$F22)</f>
        <v/>
      </c>
    </row>
    <row r="23" ht="22" customHeight="1">
      <c r="A23" s="8" t="n"/>
      <c r="B23" s="9" t="n"/>
      <c r="C23" s="10" t="n"/>
      <c r="D23" s="10" t="n"/>
      <c r="E23" s="11">
        <f>IF(OR($A23="",$C23=""),"",IF($D23="cup",IF($Q23="","",$C23*$Q23),$C23*IFERROR(VLOOKUP($D23,$D$29:$E$33,2,FALSE),0)))</f>
        <v/>
      </c>
      <c r="F23" s="12">
        <f>IF($E23="","",COUNTIFS($E$9:$E$26,"&gt;"&amp;$E23)+COUNTIF($E$9:$E23,$E23))</f>
        <v/>
      </c>
      <c r="G23" s="13" t="n"/>
      <c r="H23" s="13" t="n"/>
      <c r="I23" s="13" t="n"/>
      <c r="J23" s="13" t="n"/>
      <c r="K23" s="13" t="n"/>
      <c r="L23" s="13" t="n"/>
      <c r="M23" s="13" t="n"/>
      <c r="N23" s="13" t="n"/>
      <c r="O23" s="13" t="n"/>
      <c r="P23" s="14" t="n"/>
      <c r="Q23" s="15" t="n"/>
      <c r="R23" s="16">
        <f>IF($E23="","",$F23)</f>
        <v/>
      </c>
    </row>
    <row r="24" ht="22" customHeight="1">
      <c r="A24" s="8" t="n"/>
      <c r="B24" s="9" t="n"/>
      <c r="C24" s="10" t="n"/>
      <c r="D24" s="10" t="n"/>
      <c r="E24" s="11">
        <f>IF(OR($A24="",$C24=""),"",IF($D24="cup",IF($Q24="","",$C24*$Q24),$C24*IFERROR(VLOOKUP($D24,$D$29:$E$33,2,FALSE),0)))</f>
        <v/>
      </c>
      <c r="F24" s="12">
        <f>IF($E24="","",COUNTIFS($E$9:$E$26,"&gt;"&amp;$E24)+COUNTIF($E$9:$E24,$E24))</f>
        <v/>
      </c>
      <c r="G24" s="13" t="n"/>
      <c r="H24" s="13" t="n"/>
      <c r="I24" s="13" t="n"/>
      <c r="J24" s="13" t="n"/>
      <c r="K24" s="13" t="n"/>
      <c r="L24" s="13" t="n"/>
      <c r="M24" s="13" t="n"/>
      <c r="N24" s="13" t="n"/>
      <c r="O24" s="13" t="n"/>
      <c r="P24" s="14" t="n"/>
      <c r="Q24" s="15" t="n"/>
      <c r="R24" s="16">
        <f>IF($E24="","",$F24)</f>
        <v/>
      </c>
    </row>
    <row r="25" ht="22" customHeight="1">
      <c r="A25" s="8" t="n"/>
      <c r="B25" s="9" t="n"/>
      <c r="C25" s="10" t="n"/>
      <c r="D25" s="10" t="n"/>
      <c r="E25" s="11">
        <f>IF(OR($A25="",$C25=""),"",IF($D25="cup",IF($Q25="","",$C25*$Q25),$C25*IFERROR(VLOOKUP($D25,$D$29:$E$33,2,FALSE),0)))</f>
        <v/>
      </c>
      <c r="F25" s="12">
        <f>IF($E25="","",COUNTIFS($E$9:$E$26,"&gt;"&amp;$E25)+COUNTIF($E$9:$E25,$E25))</f>
        <v/>
      </c>
      <c r="G25" s="13" t="n"/>
      <c r="H25" s="13" t="n"/>
      <c r="I25" s="13" t="n"/>
      <c r="J25" s="13" t="n"/>
      <c r="K25" s="13" t="n"/>
      <c r="L25" s="13" t="n"/>
      <c r="M25" s="13" t="n"/>
      <c r="N25" s="13" t="n"/>
      <c r="O25" s="13" t="n"/>
      <c r="P25" s="14" t="n"/>
      <c r="Q25" s="15" t="n"/>
      <c r="R25" s="16">
        <f>IF($E25="","",$F25)</f>
        <v/>
      </c>
    </row>
    <row r="26" ht="22" customHeight="1">
      <c r="A26" s="8" t="n"/>
      <c r="B26" s="9" t="n"/>
      <c r="C26" s="10" t="n"/>
      <c r="D26" s="10" t="n"/>
      <c r="E26" s="11">
        <f>IF(OR($A26="",$C26=""),"",IF($D26="cup",IF($Q26="","",$C26*$Q26),$C26*IFERROR(VLOOKUP($D26,$D$29:$E$33,2,FALSE),0)))</f>
        <v/>
      </c>
      <c r="F26" s="12">
        <f>IF($E26="","",COUNTIFS($E$9:$E$26,"&gt;"&amp;$E26)+COUNTIF($E$9:$E26,$E26))</f>
        <v/>
      </c>
      <c r="G26" s="13" t="n"/>
      <c r="H26" s="13" t="n"/>
      <c r="I26" s="13" t="n"/>
      <c r="J26" s="13" t="n"/>
      <c r="K26" s="13" t="n"/>
      <c r="L26" s="13" t="n"/>
      <c r="M26" s="13" t="n"/>
      <c r="N26" s="13" t="n"/>
      <c r="O26" s="13" t="n"/>
      <c r="P26" s="14" t="n"/>
      <c r="Q26" s="15" t="n"/>
      <c r="R26" s="16">
        <f>IF($E26="","",$F26)</f>
        <v/>
      </c>
    </row>
    <row r="28">
      <c r="A28" s="17" t="inlineStr">
        <is>
          <t>How units convert. A cup has no fixed weight, so it converts from the Grams per cup column on the far right — already filled in for the example. Add a figure there for any ingredient you measure in cups, or weigh it and enter g instead.</t>
        </is>
      </c>
      <c r="D28" s="18" t="inlineStr">
        <is>
          <t>Unit</t>
        </is>
      </c>
      <c r="E28" s="18" t="inlineStr">
        <is>
          <t>Grams</t>
        </is>
      </c>
    </row>
    <row r="29">
      <c r="D29" s="19" t="inlineStr">
        <is>
          <t>g</t>
        </is>
      </c>
      <c r="E29" s="20" t="n">
        <v>1</v>
      </c>
    </row>
    <row r="30">
      <c r="D30" s="19" t="inlineStr">
        <is>
          <t>oz</t>
        </is>
      </c>
      <c r="E30" s="20" t="n">
        <v>28.3495</v>
      </c>
    </row>
    <row r="31">
      <c r="D31" s="19" t="inlineStr">
        <is>
          <t>lb</t>
        </is>
      </c>
      <c r="E31" s="20" t="n">
        <v>453.592</v>
      </c>
    </row>
    <row r="32">
      <c r="D32" s="19" t="inlineStr">
        <is>
          <t>kg</t>
        </is>
      </c>
      <c r="E32" s="20" t="n">
        <v>1000</v>
      </c>
    </row>
    <row r="33">
      <c r="D33" s="19" t="inlineStr">
        <is>
          <t>cup</t>
        </is>
      </c>
      <c r="E33" s="21" t="inlineStr">
        <is>
          <t>per ingredient</t>
        </is>
      </c>
    </row>
    <row r="35" ht="22" customHeight="1">
      <c r="A35" s="5" t="inlineStr">
        <is>
          <t>YOUR LABEL</t>
        </is>
      </c>
    </row>
    <row r="36" ht="22" customHeight="1">
      <c r="A36" s="22" t="inlineStr">
        <is>
          <t>Product name</t>
        </is>
      </c>
      <c r="B36" s="23" t="inlineStr">
        <is>
          <t>Brown Butter Chocolate Chip Cookies</t>
        </is>
      </c>
      <c r="C36" s="24" t="n"/>
      <c r="D36" s="24" t="n"/>
      <c r="E36" s="24" t="n"/>
      <c r="F36" s="24" t="n"/>
      <c r="G36" s="24" t="n"/>
      <c r="H36" s="24" t="n"/>
      <c r="I36" s="24" t="n"/>
      <c r="J36" s="24" t="n"/>
      <c r="K36" s="24" t="n"/>
      <c r="L36" s="24" t="n"/>
      <c r="M36" s="24" t="n"/>
      <c r="N36" s="24" t="n"/>
      <c r="O36" s="24" t="n"/>
      <c r="P36" s="25" t="n"/>
    </row>
    <row r="37" ht="22" customHeight="1">
      <c r="A37" s="22" t="inlineStr">
        <is>
          <t>Net weight per package</t>
        </is>
      </c>
      <c r="B37" s="23" t="inlineStr">
        <is>
          <t>12 oz (340 g)</t>
        </is>
      </c>
      <c r="C37" s="24" t="n"/>
      <c r="D37" s="24" t="n"/>
      <c r="E37" s="24" t="n"/>
      <c r="F37" s="24" t="n"/>
      <c r="G37" s="24" t="n"/>
      <c r="H37" s="24" t="n"/>
      <c r="I37" s="24" t="n"/>
      <c r="J37" s="24" t="n"/>
      <c r="K37" s="24" t="n"/>
      <c r="L37" s="24" t="n"/>
      <c r="M37" s="24" t="n"/>
      <c r="N37" s="24" t="n"/>
      <c r="O37" s="24" t="n"/>
      <c r="P37" s="25" t="n"/>
    </row>
    <row r="38" ht="22" customHeight="1">
      <c r="A38" s="22" t="inlineStr">
        <is>
          <t>Your name and address (or state registration number)</t>
        </is>
      </c>
      <c r="B38" s="23" t="inlineStr">
        <is>
          <t>Your Kitchen, Your Town, ST 00000</t>
        </is>
      </c>
      <c r="C38" s="24" t="n"/>
      <c r="D38" s="24" t="n"/>
      <c r="E38" s="24" t="n"/>
      <c r="F38" s="24" t="n"/>
      <c r="G38" s="24" t="n"/>
      <c r="H38" s="24" t="n"/>
      <c r="I38" s="24" t="n"/>
      <c r="J38" s="24" t="n"/>
      <c r="K38" s="24" t="n"/>
      <c r="L38" s="24" t="n"/>
      <c r="M38" s="24" t="n"/>
      <c r="N38" s="24" t="n"/>
      <c r="O38" s="24" t="n"/>
      <c r="P38" s="25" t="n"/>
    </row>
    <row r="39" ht="52" customHeight="1">
      <c r="A39" s="22" t="inlineStr">
        <is>
          <t>INGREDIENTS</t>
        </is>
      </c>
      <c r="B39" s="26">
        <f>IF(S40="","— add a recipe above —","INGREDIENTS: "&amp;$S$40&amp;IF($T$40="","",", "&amp;$T$40)&amp;IF($U$40="","",", "&amp;$U$40)&amp;IF($V$40="","",", "&amp;$V$40)&amp;IF($W$40="","",", "&amp;$W$40)&amp;IF($X$40="","",", "&amp;$X$40)&amp;IF($Y$40="","",", "&amp;$Y$40)&amp;IF($Z$40="","",", "&amp;$Z$40)&amp;IF($AA$40="","",", "&amp;$AA$40)&amp;IF($AB$40="","",", "&amp;$AB$40)&amp;IF($AC$40="","",", "&amp;$AC$40)&amp;IF($AD$40="","",", "&amp;$AD$40)&amp;IF($AE$40="","",", "&amp;$AE$40)&amp;IF($AF$40="","",", "&amp;$AF$40)&amp;IF($AG$40="","",", "&amp;$AG$40)&amp;IF($AH$40="","",", "&amp;$AH$40)&amp;IF($AI$40="","",", "&amp;$AI$40)&amp;IF($AJ$40="","",", "&amp;$AJ$40)&amp;".")</f>
        <v/>
      </c>
      <c r="C39" s="24" t="n"/>
      <c r="D39" s="24" t="n"/>
      <c r="E39" s="24" t="n"/>
      <c r="F39" s="24" t="n"/>
      <c r="G39" s="24" t="n"/>
      <c r="H39" s="24" t="n"/>
      <c r="I39" s="24" t="n"/>
      <c r="J39" s="24" t="n"/>
      <c r="K39" s="24" t="n"/>
      <c r="L39" s="24" t="n"/>
      <c r="M39" s="24" t="n"/>
      <c r="N39" s="24" t="n"/>
      <c r="O39" s="24" t="n"/>
      <c r="P39" s="25" t="n"/>
    </row>
    <row r="40" ht="24" customHeight="1">
      <c r="A40" s="22" t="inlineStr">
        <is>
          <t>CONTAINS</t>
        </is>
      </c>
      <c r="B40" s="27">
        <f>IF($R$40="","No major allergens to declare","CONTAINS: "&amp;MID($R$40,3,300)&amp;".")</f>
        <v/>
      </c>
      <c r="C40" s="24" t="n"/>
      <c r="D40" s="24" t="n"/>
      <c r="E40" s="24" t="n"/>
      <c r="F40" s="24" t="n"/>
      <c r="G40" s="24" t="n"/>
      <c r="H40" s="24" t="n"/>
      <c r="I40" s="24" t="n"/>
      <c r="J40" s="24" t="n"/>
      <c r="K40" s="24" t="n"/>
      <c r="L40" s="24" t="n"/>
      <c r="M40" s="24" t="n"/>
      <c r="N40" s="24" t="n"/>
      <c r="O40" s="24" t="n"/>
      <c r="P40" s="25" t="n"/>
      <c r="R40" s="16">
        <f>IF(COUNTIF($G$9:$G$26,"Y")&gt;0,", Milk","")&amp;IF(COUNTIF($H$9:$H$26,"Y")&gt;0,", Eggs","")&amp;IF(COUNTIF($I$9:$I$26,"Y")&gt;0,", Fish","")&amp;IF(COUNTIF($J$9:$J$26,"Y")&gt;0,", Crustacean shellfish","")&amp;IF(COUNTIF($K$9:$K$26,"Y")&gt;0,", Tree nuts","")&amp;IF(COUNTIF($L$9:$L$26,"Y")&gt;0,", Peanuts","")&amp;IF(COUNTIF($M$9:$M$26,"Y")&gt;0,", Wheat","")&amp;IF(COUNTIF($N$9:$N$26,"Y")&gt;0,", Soy","")&amp;IF(COUNTIF($O$9:$O$26,"Y")&gt;0,", Sesame","")</f>
        <v/>
      </c>
      <c r="S40" s="16">
        <f>IFERROR(INDEX($B$9:$B$26,MATCH(1,$R$9:$R$26,0)),"")</f>
        <v/>
      </c>
      <c r="T40" s="16">
        <f>IFERROR(INDEX($B$9:$B$26,MATCH(2,$R$9:$R$26,0)),"")</f>
        <v/>
      </c>
      <c r="U40" s="16">
        <f>IFERROR(INDEX($B$9:$B$26,MATCH(3,$R$9:$R$26,0)),"")</f>
        <v/>
      </c>
      <c r="V40" s="16">
        <f>IFERROR(INDEX($B$9:$B$26,MATCH(4,$R$9:$R$26,0)),"")</f>
        <v/>
      </c>
      <c r="W40" s="16">
        <f>IFERROR(INDEX($B$9:$B$26,MATCH(5,$R$9:$R$26,0)),"")</f>
        <v/>
      </c>
      <c r="X40" s="16">
        <f>IFERROR(INDEX($B$9:$B$26,MATCH(6,$R$9:$R$26,0)),"")</f>
        <v/>
      </c>
      <c r="Y40" s="16">
        <f>IFERROR(INDEX($B$9:$B$26,MATCH(7,$R$9:$R$26,0)),"")</f>
        <v/>
      </c>
      <c r="Z40" s="16">
        <f>IFERROR(INDEX($B$9:$B$26,MATCH(8,$R$9:$R$26,0)),"")</f>
        <v/>
      </c>
      <c r="AA40" s="16">
        <f>IFERROR(INDEX($B$9:$B$26,MATCH(9,$R$9:$R$26,0)),"")</f>
        <v/>
      </c>
      <c r="AB40" s="16">
        <f>IFERROR(INDEX($B$9:$B$26,MATCH(10,$R$9:$R$26,0)),"")</f>
        <v/>
      </c>
      <c r="AC40" s="16">
        <f>IFERROR(INDEX($B$9:$B$26,MATCH(11,$R$9:$R$26,0)),"")</f>
        <v/>
      </c>
      <c r="AD40" s="16">
        <f>IFERROR(INDEX($B$9:$B$26,MATCH(12,$R$9:$R$26,0)),"")</f>
        <v/>
      </c>
      <c r="AE40" s="16">
        <f>IFERROR(INDEX($B$9:$B$26,MATCH(13,$R$9:$R$26,0)),"")</f>
        <v/>
      </c>
      <c r="AF40" s="16">
        <f>IFERROR(INDEX($B$9:$B$26,MATCH(14,$R$9:$R$26,0)),"")</f>
        <v/>
      </c>
      <c r="AG40" s="16">
        <f>IFERROR(INDEX($B$9:$B$26,MATCH(15,$R$9:$R$26,0)),"")</f>
        <v/>
      </c>
      <c r="AH40" s="16">
        <f>IFERROR(INDEX($B$9:$B$26,MATCH(16,$R$9:$R$26,0)),"")</f>
        <v/>
      </c>
      <c r="AI40" s="16">
        <f>IFERROR(INDEX($B$9:$B$26,MATCH(17,$R$9:$R$26,0)),"")</f>
        <v/>
      </c>
      <c r="AJ40" s="16">
        <f>IFERROR(INDEX($B$9:$B$26,MATCH(18,$R$9:$R$26,0)),"")</f>
        <v/>
      </c>
    </row>
    <row r="41" ht="24" customHeight="1">
      <c r="A41" s="22" t="inlineStr">
        <is>
          <t>Cross-contact statement</t>
        </is>
      </c>
      <c r="B41" s="23" t="inlineStr">
        <is>
          <t>Made in a home kitchen that also handles peanuts, tree nuts and sesame.</t>
        </is>
      </c>
      <c r="C41" s="24" t="n"/>
      <c r="D41" s="24" t="n"/>
      <c r="E41" s="24" t="n"/>
      <c r="F41" s="24" t="n"/>
      <c r="G41" s="24" t="n"/>
      <c r="H41" s="24" t="n"/>
      <c r="I41" s="24" t="n"/>
      <c r="J41" s="24" t="n"/>
      <c r="K41" s="24" t="n"/>
      <c r="L41" s="24" t="n"/>
      <c r="M41" s="24" t="n"/>
      <c r="N41" s="24" t="n"/>
      <c r="O41" s="24" t="n"/>
      <c r="P41" s="25" t="n"/>
    </row>
    <row r="42" ht="36" customHeight="1">
      <c r="A42" s="3" t="inlineStr">
        <is>
          <t>Copy the two teal lines onto your label, then check the wording against your own state's guidance before you print a run. CONTAINS declares what is IN the product; the cross-contact line covers the allergens your kitchen handles that are not — the shared mixer, the shared oven, the flour dust.</t>
        </is>
      </c>
    </row>
    <row r="44" ht="22" customHeight="1">
      <c r="A44" s="5" t="inlineStr">
        <is>
          <t>THE SEVEN ELEMENTS MOST STATES ASK FOR  (the example below is only partly ticked, on purpose — the last two are things only you can see)</t>
        </is>
      </c>
    </row>
    <row r="45" ht="22" customHeight="1">
      <c r="A45" s="28" t="inlineStr">
        <is>
          <t>On the label?</t>
        </is>
      </c>
      <c r="B45" s="29" t="inlineStr">
        <is>
          <t>Element</t>
        </is>
      </c>
    </row>
    <row r="46" ht="22" customHeight="1">
      <c r="A46" s="13" t="inlineStr">
        <is>
          <t>Y</t>
        </is>
      </c>
      <c r="B46" s="30" t="inlineStr">
        <is>
          <t>Product name — The common or usual name of the food</t>
        </is>
      </c>
      <c r="C46" s="31" t="n"/>
      <c r="D46" s="31" t="n"/>
      <c r="E46" s="31" t="n"/>
      <c r="F46" s="31" t="n"/>
      <c r="G46" s="31" t="n"/>
      <c r="H46" s="31" t="n"/>
      <c r="I46" s="31" t="n"/>
      <c r="J46" s="31" t="n"/>
      <c r="K46" s="31" t="n"/>
      <c r="L46" s="31" t="n"/>
      <c r="M46" s="31" t="n"/>
      <c r="N46" s="31" t="n"/>
      <c r="O46" s="31" t="n"/>
      <c r="P46" s="31" t="n"/>
    </row>
    <row r="47" ht="22" customHeight="1">
      <c r="A47" s="13" t="inlineStr">
        <is>
          <t>Y</t>
        </is>
      </c>
      <c r="B47" s="32" t="inlineStr">
        <is>
          <t>Ingredients — Every ingredient, in descending order by weight</t>
        </is>
      </c>
      <c r="C47" s="31" t="n"/>
      <c r="D47" s="31" t="n"/>
      <c r="E47" s="31" t="n"/>
      <c r="F47" s="31" t="n"/>
      <c r="G47" s="31" t="n"/>
      <c r="H47" s="31" t="n"/>
      <c r="I47" s="31" t="n"/>
      <c r="J47" s="31" t="n"/>
      <c r="K47" s="31" t="n"/>
      <c r="L47" s="31" t="n"/>
      <c r="M47" s="31" t="n"/>
      <c r="N47" s="31" t="n"/>
      <c r="O47" s="31" t="n"/>
      <c r="P47" s="31" t="n"/>
    </row>
    <row r="48" ht="22" customHeight="1">
      <c r="A48" s="13" t="inlineStr">
        <is>
          <t>Y</t>
        </is>
      </c>
      <c r="B48" s="30" t="inlineStr">
        <is>
          <t>Allergens — A 'Contains:' statement for any of the nine major allergens</t>
        </is>
      </c>
      <c r="C48" s="31" t="n"/>
      <c r="D48" s="31" t="n"/>
      <c r="E48" s="31" t="n"/>
      <c r="F48" s="31" t="n"/>
      <c r="G48" s="31" t="n"/>
      <c r="H48" s="31" t="n"/>
      <c r="I48" s="31" t="n"/>
      <c r="J48" s="31" t="n"/>
      <c r="K48" s="31" t="n"/>
      <c r="L48" s="31" t="n"/>
      <c r="M48" s="31" t="n"/>
      <c r="N48" s="31" t="n"/>
      <c r="O48" s="31" t="n"/>
      <c r="P48" s="31" t="n"/>
    </row>
    <row r="49" ht="22" customHeight="1">
      <c r="A49" s="13" t="inlineStr">
        <is>
          <t>Y</t>
        </is>
      </c>
      <c r="B49" s="32" t="inlineStr">
        <is>
          <t>Net quantity — The net weight or volume in the package</t>
        </is>
      </c>
      <c r="C49" s="31" t="n"/>
      <c r="D49" s="31" t="n"/>
      <c r="E49" s="31" t="n"/>
      <c r="F49" s="31" t="n"/>
      <c r="G49" s="31" t="n"/>
      <c r="H49" s="31" t="n"/>
      <c r="I49" s="31" t="n"/>
      <c r="J49" s="31" t="n"/>
      <c r="K49" s="31" t="n"/>
      <c r="L49" s="31" t="n"/>
      <c r="M49" s="31" t="n"/>
      <c r="N49" s="31" t="n"/>
      <c r="O49" s="31" t="n"/>
      <c r="P49" s="31" t="n"/>
    </row>
    <row r="50" ht="22" customHeight="1">
      <c r="A50" s="13" t="inlineStr">
        <is>
          <t>Y</t>
        </is>
      </c>
      <c r="B50" s="30" t="inlineStr">
        <is>
          <t>Producer — Your name and address</t>
        </is>
      </c>
      <c r="C50" s="31" t="n"/>
      <c r="D50" s="31" t="n"/>
      <c r="E50" s="31" t="n"/>
      <c r="F50" s="31" t="n"/>
      <c r="G50" s="31" t="n"/>
      <c r="H50" s="31" t="n"/>
      <c r="I50" s="31" t="n"/>
      <c r="J50" s="31" t="n"/>
      <c r="K50" s="31" t="n"/>
      <c r="L50" s="31" t="n"/>
      <c r="M50" s="31" t="n"/>
      <c r="N50" s="31" t="n"/>
      <c r="O50" s="31" t="n"/>
      <c r="P50" s="31" t="n"/>
    </row>
    <row r="51" ht="22" customHeight="1">
      <c r="A51" s="13" t="inlineStr">
        <is>
          <t>N</t>
        </is>
      </c>
      <c r="B51" s="32" t="inlineStr">
        <is>
          <t>Disclosure — Your state's home-kitchen disclosure statement</t>
        </is>
      </c>
      <c r="C51" s="31" t="n"/>
      <c r="D51" s="31" t="n"/>
      <c r="E51" s="31" t="n"/>
      <c r="F51" s="31" t="n"/>
      <c r="G51" s="31" t="n"/>
      <c r="H51" s="31" t="n"/>
      <c r="I51" s="31" t="n"/>
      <c r="J51" s="31" t="n"/>
      <c r="K51" s="31" t="n"/>
      <c r="L51" s="31" t="n"/>
      <c r="M51" s="31" t="n"/>
      <c r="N51" s="31" t="n"/>
      <c r="O51" s="31" t="n"/>
      <c r="P51" s="31" t="n"/>
    </row>
    <row r="52" ht="22" customHeight="1">
      <c r="A52" s="13" t="inlineStr">
        <is>
          <t>N</t>
        </is>
      </c>
      <c r="B52" s="30" t="inlineStr">
        <is>
          <t>Date / batch code — The date made or best-by, and your batch code</t>
        </is>
      </c>
      <c r="C52" s="31" t="n"/>
      <c r="D52" s="31" t="n"/>
      <c r="E52" s="31" t="n"/>
      <c r="F52" s="31" t="n"/>
      <c r="G52" s="31" t="n"/>
      <c r="H52" s="31" t="n"/>
      <c r="I52" s="31" t="n"/>
      <c r="J52" s="31" t="n"/>
      <c r="K52" s="31" t="n"/>
      <c r="L52" s="31" t="n"/>
      <c r="M52" s="31" t="n"/>
      <c r="N52" s="31" t="n"/>
      <c r="O52" s="31" t="n"/>
      <c r="P52" s="31" t="n"/>
    </row>
    <row r="53" ht="26" customHeight="1">
      <c r="A53" s="33">
        <f>COUNTIF($A$46:$A$52,"Y")&amp;" / 7"</f>
        <v/>
      </c>
      <c r="B53" s="34">
        <f>IF(COUNTIF($A$46:$A$52,"Y")=7,"All seven accounted for — check the wording against your own state before you print.","Still missing an element — a common reason a cottage-food operator is asked to reprint. Check your own state's list before you print a run.")</f>
        <v/>
      </c>
    </row>
    <row r="54" ht="36" customHeight="1">
      <c r="A54" s="3" t="inlineStr">
        <is>
          <t>Your own state adds to this list, and usually prescribes the exact disclosure sentence. Ardent Seller publishes a free 50-state cottage food guide at ardentseller.app/resources/cottage-food-laws-by-state. The paid Cottage Food Compliance Pack carries the published label elements for all 50 states and DC, each dated and source-linked.</t>
        </is>
      </c>
    </row>
    <row r="56" ht="36" customHeight="1">
      <c r="A56" s="3" t="inlineStr">
        <is>
          <t>A record-keeping and label-drafting template — not legal, regulatory or food-safety advice, and not a determination that any label complies with anything. The example product is fictional. Free to use; please don't resell or redistribute. © Ardent Workshop LLC.</t>
        </is>
      </c>
    </row>
    <row r="57" ht="34" customHeight="1">
      <c r="A57" s="35" t="inlineStr">
        <is>
          <t>Want it for every product at once, with the allergen master shared across your whole range, your state's published label elements, and a batch and supplier-lot recall trace? That's the Cottage Food Compliance Pack at ardentworkshop.com.</t>
        </is>
      </c>
    </row>
  </sheetData>
  <mergeCells count="28">
    <mergeCell ref="B39:P39"/>
    <mergeCell ref="A5:P5"/>
    <mergeCell ref="A42:P42"/>
    <mergeCell ref="B48:P48"/>
    <mergeCell ref="A57:P57"/>
    <mergeCell ref="A35:P35"/>
    <mergeCell ref="A4:P4"/>
    <mergeCell ref="B53:P53"/>
    <mergeCell ref="B38:P38"/>
    <mergeCell ref="A44:P44"/>
    <mergeCell ref="B37:P37"/>
    <mergeCell ref="B49:P49"/>
    <mergeCell ref="B40:P40"/>
    <mergeCell ref="B51:P51"/>
    <mergeCell ref="A1:P1"/>
    <mergeCell ref="B36:P36"/>
    <mergeCell ref="B45:P45"/>
    <mergeCell ref="B41:P41"/>
    <mergeCell ref="B50:P50"/>
    <mergeCell ref="A28:C30"/>
    <mergeCell ref="A54:P54"/>
    <mergeCell ref="A7:P7"/>
    <mergeCell ref="B47:P47"/>
    <mergeCell ref="A56:P56"/>
    <mergeCell ref="B46:P46"/>
    <mergeCell ref="A3:P3"/>
    <mergeCell ref="B52:P52"/>
    <mergeCell ref="A2:P2"/>
  </mergeCells>
  <conditionalFormatting sqref="G9:G26">
    <cfRule type="cellIs" priority="1" operator="equal" dxfId="0">
      <formula>"Y"</formula>
    </cfRule>
  </conditionalFormatting>
  <conditionalFormatting sqref="H9:H26">
    <cfRule type="cellIs" priority="2" operator="equal" dxfId="0">
      <formula>"Y"</formula>
    </cfRule>
  </conditionalFormatting>
  <conditionalFormatting sqref="I9:I26">
    <cfRule type="cellIs" priority="3" operator="equal" dxfId="0">
      <formula>"Y"</formula>
    </cfRule>
  </conditionalFormatting>
  <conditionalFormatting sqref="J9:J26">
    <cfRule type="cellIs" priority="4" operator="equal" dxfId="0">
      <formula>"Y"</formula>
    </cfRule>
  </conditionalFormatting>
  <conditionalFormatting sqref="K9:K26">
    <cfRule type="cellIs" priority="5" operator="equal" dxfId="0">
      <formula>"Y"</formula>
    </cfRule>
  </conditionalFormatting>
  <conditionalFormatting sqref="L9:L26">
    <cfRule type="cellIs" priority="6" operator="equal" dxfId="0">
      <formula>"Y"</formula>
    </cfRule>
  </conditionalFormatting>
  <conditionalFormatting sqref="M9:M26">
    <cfRule type="cellIs" priority="7" operator="equal" dxfId="0">
      <formula>"Y"</formula>
    </cfRule>
  </conditionalFormatting>
  <conditionalFormatting sqref="N9:N26">
    <cfRule type="cellIs" priority="8" operator="equal" dxfId="0">
      <formula>"Y"</formula>
    </cfRule>
  </conditionalFormatting>
  <conditionalFormatting sqref="O9:O26">
    <cfRule type="cellIs" priority="9" operator="equal" dxfId="0">
      <formula>"Y"</formula>
    </cfRule>
  </conditionalFormatting>
  <conditionalFormatting sqref="A46:A52">
    <cfRule type="cellIs" priority="10" operator="equal" dxfId="1">
      <formula>"N"</formula>
    </cfRule>
    <cfRule type="cellIs" priority="11" operator="equal" dxfId="2">
      <formula>"Y"</formula>
    </cfRule>
  </conditionalFormatting>
  <dataValidations count="11">
    <dataValidation sqref="G9:G26" showDropDown="0" showInputMessage="0" showErrorMessage="0" allowBlank="1" type="list">
      <formula1>"Y,N"</formula1>
    </dataValidation>
    <dataValidation sqref="H9:H26" showDropDown="0" showInputMessage="0" showErrorMessage="0" allowBlank="1" type="list">
      <formula1>"Y,N"</formula1>
    </dataValidation>
    <dataValidation sqref="I9:I26" showDropDown="0" showInputMessage="0" showErrorMessage="0" allowBlank="1" type="list">
      <formula1>"Y,N"</formula1>
    </dataValidation>
    <dataValidation sqref="J9:J26" showDropDown="0" showInputMessage="0" showErrorMessage="0" allowBlank="1" type="list">
      <formula1>"Y,N"</formula1>
    </dataValidation>
    <dataValidation sqref="K9:K26" showDropDown="0" showInputMessage="0" showErrorMessage="0" allowBlank="1" type="list">
      <formula1>"Y,N"</formula1>
    </dataValidation>
    <dataValidation sqref="L9:L26" showDropDown="0" showInputMessage="0" showErrorMessage="0" allowBlank="1" type="list">
      <formula1>"Y,N"</formula1>
    </dataValidation>
    <dataValidation sqref="M9:M26" showDropDown="0" showInputMessage="0" showErrorMessage="0" allowBlank="1" type="list">
      <formula1>"Y,N"</formula1>
    </dataValidation>
    <dataValidation sqref="N9:N26" showDropDown="0" showInputMessage="0" showErrorMessage="0" allowBlank="1" type="list">
      <formula1>"Y,N"</formula1>
    </dataValidation>
    <dataValidation sqref="O9:O26" showDropDown="0" showInputMessage="0" showErrorMessage="0" allowBlank="1" type="list">
      <formula1>"Y,N"</formula1>
    </dataValidation>
    <dataValidation sqref="D9:D26" showDropDown="0" showInputMessage="0" showErrorMessage="0" allowBlank="1" type="list">
      <formula1>"g,oz,lb,kg,cup"</formula1>
    </dataValidation>
    <dataValidation sqref="A46:A52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Allergen &amp; Label Worksheet</dc:title>
  <dc:subject xmlns:dc="http://purl.org/dc/elements/1.1/">A free cottage-food allergen and label worksheet: type a recipe, get an ingredient statement ordered by weight and a Contains statement for the nine major allergens</dc:subject>
  <dc:language xmlns:dc="http://purl.org/dc/elements/1.1/">en-US</dc:language>
  <dcterms:created xmlns:dcterms="http://purl.org/dc/terms/" xmlns:xsi="http://www.w3.org/2001/XMLSchema-instance" xsi:type="dcterms:W3CDTF">2026-08-04T00:00:00Z</dcterms:created>
  <dcterms:modified xmlns:dcterms="http://purl.org/dc/terms/" xmlns:xsi="http://www.w3.org/2001/XMLSchema-instance" xsi:type="dcterms:W3CDTF">2026-08-04T00:00:00Z</dcterms:modified>
  <cp:keywords>cottage food label, ingredient statement, allergen worksheet, home bakery, contains statement, food label template, descending order by weight</cp:keywords>
</cp:coreProperties>
</file>